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Modalidades\Ano 2022 - modalidade\Concorrência Pública\000 - CONSTRUÇÃO DE CONTENÇÕES PROC 1520 SEMPLAG\Pré Licitação\ANEXOS\"/>
    </mc:Choice>
  </mc:AlternateContent>
  <bookViews>
    <workbookView xWindow="0" yWindow="0" windowWidth="12000" windowHeight="5235" tabRatio="382"/>
  </bookViews>
  <sheets>
    <sheet name="MEMÓRIA DE CÁLCULO solo cimento" sheetId="7" r:id="rId1"/>
    <sheet name="PLANILHA ORÇAMENT. solo cimento" sheetId="8" r:id="rId2"/>
  </sheets>
  <definedNames>
    <definedName name="_Regression_Int" localSheetId="1" hidden="1">1</definedName>
    <definedName name="_xlnm.Print_Area" localSheetId="0">'MEMÓRIA DE CÁLCULO solo cimento'!$A$1:$F$71</definedName>
    <definedName name="_xlnm.Print_Area" localSheetId="1">'PLANILHA ORÇAMENT. solo cimento'!$A$1:$H$38</definedName>
    <definedName name="Área_impressão_IM" localSheetId="1">'PLANILHA ORÇAMENT. solo cimento'!$C$11:$H$11</definedName>
    <definedName name="_xlnm.Print_Titles" localSheetId="0">'MEMÓRIA DE CÁLCULO solo cimento'!$1:$3</definedName>
    <definedName name="_xlnm.Print_Titles" localSheetId="1">'PLANILHA ORÇAMENT. solo cimento'!$1:$9</definedName>
    <definedName name="Títulos_impressão_IM" localSheetId="1">'PLANILHA ORÇAMENT. solo cimento'!$1:$9</definedName>
  </definedNames>
  <calcPr calcId="152511"/>
</workbook>
</file>

<file path=xl/calcChain.xml><?xml version="1.0" encoding="utf-8"?>
<calcChain xmlns="http://schemas.openxmlformats.org/spreadsheetml/2006/main">
  <c r="C21" i="7" l="1"/>
  <c r="G30" i="8" l="1"/>
  <c r="G28" i="8"/>
  <c r="G26" i="8"/>
  <c r="G25" i="8"/>
  <c r="G23" i="8"/>
  <c r="G21" i="8"/>
  <c r="G19" i="8"/>
  <c r="G18" i="8"/>
  <c r="G16" i="8"/>
  <c r="G15" i="8"/>
  <c r="G13" i="8"/>
  <c r="G12" i="8"/>
  <c r="F21" i="7"/>
  <c r="F22" i="7" s="1"/>
  <c r="E16" i="8" s="1"/>
  <c r="H16" i="8" s="1"/>
  <c r="D70" i="7"/>
  <c r="F70" i="7" s="1"/>
  <c r="D69" i="7"/>
  <c r="F69" i="7" s="1"/>
  <c r="D68" i="7"/>
  <c r="F68" i="7" s="1"/>
  <c r="D67" i="7"/>
  <c r="F67" i="7" s="1"/>
  <c r="F66" i="7"/>
  <c r="F61" i="7"/>
  <c r="F62" i="7" s="1"/>
  <c r="E28" i="8" s="1"/>
  <c r="F56" i="7"/>
  <c r="F55" i="7"/>
  <c r="F50" i="7"/>
  <c r="F51" i="7" s="1"/>
  <c r="E25" i="8" s="1"/>
  <c r="F45" i="7"/>
  <c r="F46" i="7" s="1"/>
  <c r="E23" i="8" s="1"/>
  <c r="D40" i="7"/>
  <c r="F40" i="7" s="1"/>
  <c r="D39" i="7"/>
  <c r="F39" i="7" s="1"/>
  <c r="D38" i="7"/>
  <c r="F38" i="7" s="1"/>
  <c r="D37" i="7"/>
  <c r="F37" i="7" s="1"/>
  <c r="D36" i="7"/>
  <c r="F36" i="7" s="1"/>
  <c r="F16" i="7"/>
  <c r="F17" i="7" s="1"/>
  <c r="E15" i="8" s="1"/>
  <c r="F11" i="7"/>
  <c r="F12" i="7" s="1"/>
  <c r="E13" i="8" s="1"/>
  <c r="F6" i="7"/>
  <c r="F7" i="7" s="1"/>
  <c r="E12" i="8" s="1"/>
  <c r="H28" i="8" l="1"/>
  <c r="H27" i="8" s="1"/>
  <c r="H25" i="8"/>
  <c r="H23" i="8"/>
  <c r="H22" i="8" s="1"/>
  <c r="H12" i="8"/>
  <c r="F71" i="7"/>
  <c r="E30" i="8" s="1"/>
  <c r="H30" i="8" s="1"/>
  <c r="H29" i="8" s="1"/>
  <c r="F57" i="7"/>
  <c r="E26" i="8" s="1"/>
  <c r="H26" i="8" s="1"/>
  <c r="H24" i="8" s="1"/>
  <c r="H15" i="8"/>
  <c r="H14" i="8" s="1"/>
  <c r="H13" i="8"/>
  <c r="H11" i="8" s="1"/>
  <c r="B26" i="7"/>
  <c r="F26" i="7" s="1"/>
  <c r="F27" i="7" s="1"/>
  <c r="E18" i="8" s="1"/>
  <c r="H18" i="8" s="1"/>
  <c r="F41" i="7"/>
  <c r="E21" i="8" s="1"/>
  <c r="H21" i="8" s="1"/>
  <c r="H20" i="8" s="1"/>
  <c r="B31" i="7" l="1"/>
  <c r="F31" i="7" s="1"/>
  <c r="F32" i="7" s="1"/>
  <c r="E19" i="8" s="1"/>
  <c r="H19" i="8" s="1"/>
  <c r="H17" i="8" s="1"/>
  <c r="H31" i="8" s="1"/>
</calcChain>
</file>

<file path=xl/sharedStrings.xml><?xml version="1.0" encoding="utf-8"?>
<sst xmlns="http://schemas.openxmlformats.org/spreadsheetml/2006/main" count="202" uniqueCount="123">
  <si>
    <t>Item</t>
  </si>
  <si>
    <t>Discriminação</t>
  </si>
  <si>
    <t>Unid.</t>
  </si>
  <si>
    <t>Quant.</t>
  </si>
  <si>
    <t>EMOP</t>
  </si>
  <si>
    <t>m²</t>
  </si>
  <si>
    <t>m³</t>
  </si>
  <si>
    <t>V. Unit. (R$)</t>
  </si>
  <si>
    <t>2.0</t>
  </si>
  <si>
    <t>2.1</t>
  </si>
  <si>
    <t>3.0</t>
  </si>
  <si>
    <t>4.0</t>
  </si>
  <si>
    <t xml:space="preserve">MOVIMENTO DE TERRA </t>
  </si>
  <si>
    <t>t</t>
  </si>
  <si>
    <t>5.0</t>
  </si>
  <si>
    <t>TRANSPORTES</t>
  </si>
  <si>
    <t>3.1</t>
  </si>
  <si>
    <t>4.1</t>
  </si>
  <si>
    <t>t x km</t>
  </si>
  <si>
    <t>5.1</t>
  </si>
  <si>
    <t>CANTEIRO DE OBRAS</t>
  </si>
  <si>
    <t>1.0</t>
  </si>
  <si>
    <t>1.1</t>
  </si>
  <si>
    <t>1.2</t>
  </si>
  <si>
    <t>Marcação de obra sem instrumento topográfico, considerada a projeção horizontal da área envolvente</t>
  </si>
  <si>
    <t>6.0</t>
  </si>
  <si>
    <t>GALERIA, DRENO E CONEXOS</t>
  </si>
  <si>
    <t>6.1</t>
  </si>
  <si>
    <t>m</t>
  </si>
  <si>
    <t>8.0</t>
  </si>
  <si>
    <t>BASES E PAVIMENTOS</t>
  </si>
  <si>
    <t>8.1</t>
  </si>
  <si>
    <t>Base de brita corrida, inclusive fornecimento dos materiais, medida após a compactação</t>
  </si>
  <si>
    <t>ESTRUTURAS</t>
  </si>
  <si>
    <t>Concreto ciclópico confeccionado com concreto dosado para uma resistência característica à compressão de 10MPa, tendo 30% do volume real ocupado por pedra-de-mão, inclusive transporte até 20,00m e colocação</t>
  </si>
  <si>
    <t>CONTENÇÃO SOLO-CIMENTO</t>
  </si>
  <si>
    <t>Dreno ou Barbacã em tubo de PVC, diâmetro de 75 mm, inclusive fornecimento do tubo e material drenante</t>
  </si>
  <si>
    <t>ALVENARIA E DIVISÓRIA</t>
  </si>
  <si>
    <t xml:space="preserve"> Alvenaria de blocos de concreto 10 x 20 x 40cm, assentes com argamassa de cimento e areia, no traço 1:8, em paredes de 0,10m de espessura, de superfície corrida, até 3,00m de altura e medida pela área real</t>
  </si>
  <si>
    <t>Local</t>
  </si>
  <si>
    <t>Comprimento</t>
  </si>
  <si>
    <t>Largura</t>
  </si>
  <si>
    <t>Altura</t>
  </si>
  <si>
    <t>Total</t>
  </si>
  <si>
    <t>Placa de Obra</t>
  </si>
  <si>
    <t>Total ( m² )</t>
  </si>
  <si>
    <t>Total ( m³ )</t>
  </si>
  <si>
    <t>Empolamento</t>
  </si>
  <si>
    <t>Total ( m )</t>
  </si>
  <si>
    <t>Área Horizontal</t>
  </si>
  <si>
    <t>Corte de Regularização do Talude</t>
  </si>
  <si>
    <t>1 º Patamar</t>
  </si>
  <si>
    <t>2 º Patamar</t>
  </si>
  <si>
    <t>3 º Patamar</t>
  </si>
  <si>
    <t>4 º Patamar</t>
  </si>
  <si>
    <t>5 º Patamar</t>
  </si>
  <si>
    <t>comp. Tubo</t>
  </si>
  <si>
    <t>Camada drenante Brita num 2</t>
  </si>
  <si>
    <t>Espessura</t>
  </si>
  <si>
    <t>Base do concreto ciclópico</t>
  </si>
  <si>
    <t>Lastro de concreto para o muro</t>
  </si>
  <si>
    <t>Concreto simples fundo da canaleta</t>
  </si>
  <si>
    <t>Bloco 10x20x40 para canaleta</t>
  </si>
  <si>
    <t>Volume</t>
  </si>
  <si>
    <t>Peso específico</t>
  </si>
  <si>
    <t>Distância</t>
  </si>
  <si>
    <t>Terra</t>
  </si>
  <si>
    <t>Total ( t )</t>
  </si>
  <si>
    <t>03.020.0200-A</t>
  </si>
  <si>
    <t>Escavação mecânica, para acerto de taludes, em material de 1ª categoria, utilizando escavadeira hidráulica</t>
  </si>
  <si>
    <t>02.020.0001-A</t>
  </si>
  <si>
    <t>Placa de identificação de obra pública, inclusive pintura e suportes de madeira. FORNECIMENTO e COLOCAÇÃO</t>
  </si>
  <si>
    <t>Preço unitário com BDI 23,32%</t>
  </si>
  <si>
    <t>01.018.0001-A</t>
  </si>
  <si>
    <t>3.2</t>
  </si>
  <si>
    <t>03.001.0009-B</t>
  </si>
  <si>
    <t>Escavação manual de vala/cava em material de 1ª categoria (areia, argila ou piçarra), até 7,50m de profundidade, exclusive escoramento e esgotamento</t>
  </si>
  <si>
    <t>04.005.0011-A</t>
  </si>
  <si>
    <t>04.010.0045-A</t>
  </si>
  <si>
    <t>06.082.0053-A</t>
  </si>
  <si>
    <t>08.001.0008-A</t>
  </si>
  <si>
    <t>11.003.0014-B</t>
  </si>
  <si>
    <t>11.003.0001-B</t>
  </si>
  <si>
    <t>Concreto dosado racionalmente para uma resistência característica à compressão de 10MPa, inclusive materiais, transporte, preparo com betoneira, lançamento e adensamento</t>
  </si>
  <si>
    <t>12.005.0010-A</t>
  </si>
  <si>
    <t>20.006.0100-A</t>
  </si>
  <si>
    <t>Contenção de terras com sacos de aniagem preenchidos com solo-cimento</t>
  </si>
  <si>
    <t>2.2</t>
  </si>
  <si>
    <t>6.2</t>
  </si>
  <si>
    <t>7.0</t>
  </si>
  <si>
    <t>7.1</t>
  </si>
  <si>
    <t>1.1 -Placa de Obra</t>
  </si>
  <si>
    <t>1.2 -Marcação de obra</t>
  </si>
  <si>
    <t>2.1- Escavação Mecânica</t>
  </si>
  <si>
    <t>2.2- Escavação Manual</t>
  </si>
  <si>
    <t>3.1- Transporte</t>
  </si>
  <si>
    <t>3.2- Carga e descarga</t>
  </si>
  <si>
    <t>5.1. Bases e Pavimentos</t>
  </si>
  <si>
    <t>6.1 - Concreto Ciclópico</t>
  </si>
  <si>
    <t>6.2 - Concreto 10,0 mpa</t>
  </si>
  <si>
    <t>7.1 - Alvenaria de Bloco de Concreto</t>
  </si>
  <si>
    <t>8.1 - Muro de solo cimento</t>
  </si>
  <si>
    <t>NOTAS:</t>
  </si>
  <si>
    <t>1 - Orçamento baseado no Catálogo de Composições EMOP 13ª Edição</t>
  </si>
  <si>
    <t>4 - BDI utilizado - 23,32%</t>
  </si>
  <si>
    <t>5 - Em caso de divergência entre planilha e projeto, prevalecerá o indicado em projeto.</t>
  </si>
  <si>
    <r>
      <t xml:space="preserve">Transporte de qualquer natureza, </t>
    </r>
    <r>
      <rPr>
        <b/>
        <sz val="12"/>
        <rFont val="Arial"/>
        <family val="2"/>
      </rPr>
      <t>exclusive</t>
    </r>
    <r>
      <rPr>
        <sz val="12"/>
        <rFont val="Arial"/>
        <family val="2"/>
      </rPr>
      <t xml:space="preserve"> as despesas de carga e descarga, tanto de espera do caminhão como do servente ou equipamento auxiliar, à velocidade média de 20km/h, em caminhão de carroceria fixa a óleo diesel, com capacidade útil de 7,5t</t>
    </r>
  </si>
  <si>
    <r>
      <t xml:space="preserve">Carga e descarga mecânica de agregados, terra, escombros, material a granel, utilizando caminhão basculante a óleo diesel, com capacidade útil de 8t, considerando o tempo para carga, descarga e manobra, </t>
    </r>
    <r>
      <rPr>
        <b/>
        <sz val="12"/>
        <rFont val="Arial"/>
        <family val="2"/>
      </rPr>
      <t>exclusive</t>
    </r>
    <r>
      <rPr>
        <sz val="12"/>
        <rFont val="Arial"/>
        <family val="2"/>
      </rPr>
      <t xml:space="preserve"> despesas com a pá-carregadeira empregada na carga, com a capacidade de 1,50m³</t>
    </r>
  </si>
  <si>
    <t>V. Total (R$)</t>
  </si>
  <si>
    <t>PLANILHA ORÇAMENTÁRIA</t>
  </si>
  <si>
    <t>VALOR DO CONTRATO</t>
  </si>
  <si>
    <t>Prefeitura Municipal de Pinheiral</t>
  </si>
  <si>
    <t>Secretaria Municipal de Planejamento e Gestão Estratégica</t>
  </si>
  <si>
    <t>4.1- Galeria Drenos 75mm (3 tubos a cada 2 m )e Conexões</t>
  </si>
  <si>
    <t>Calha</t>
  </si>
  <si>
    <t>Total ( txkm )</t>
  </si>
  <si>
    <t>Local - Diversos Logradouros  - Pinheiral -RJ</t>
  </si>
  <si>
    <t>Total ( m³)</t>
  </si>
  <si>
    <r>
      <t>2 - Data do orçamento:11</t>
    </r>
    <r>
      <rPr>
        <b/>
        <sz val="12"/>
        <color theme="1"/>
        <rFont val="Arial"/>
        <family val="2"/>
      </rPr>
      <t>/07/2022</t>
    </r>
  </si>
  <si>
    <r>
      <t>3 - Data Base EMOP Maio</t>
    </r>
    <r>
      <rPr>
        <b/>
        <sz val="12"/>
        <color theme="1"/>
        <rFont val="Arial"/>
        <family val="2"/>
      </rPr>
      <t>/2022</t>
    </r>
  </si>
  <si>
    <t>MEMÓRIA DE CÁLCULO</t>
  </si>
  <si>
    <t xml:space="preserve">                                       MURO SOLO-CIMENTO  - COMPR. X ALT. = 300,00M X 6,00M</t>
  </si>
  <si>
    <t>Obra:  Construção de muro de contenção em Solo-Cimento  - 300m de comprimento x 6m de 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</si>
</sst>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General_)"/>
    <numFmt numFmtId="167" formatCode="#.##000"/>
    <numFmt numFmtId="168" formatCode="#,#00"/>
    <numFmt numFmtId="169" formatCode="%#,#00"/>
    <numFmt numFmtId="170" formatCode="#,"/>
    <numFmt numFmtId="171" formatCode="#,##0.0000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5"/>
      <name val="Courier"/>
      <family val="3"/>
    </font>
    <font>
      <b/>
      <sz val="15"/>
      <color indexed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12"/>
      <name val="Courier"/>
      <family val="3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5"/>
      <color indexed="8"/>
      <name val="Arial"/>
      <family val="2"/>
    </font>
    <font>
      <b/>
      <sz val="12"/>
      <name val="Courier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 style="thin">
        <color theme="3" tint="-0.499984740745262"/>
      </left>
      <right style="thin">
        <color indexed="64"/>
      </right>
      <top style="double">
        <color theme="3" tint="-0.499984740745262"/>
      </top>
      <bottom style="double">
        <color theme="3" tint="-0.499984740745262"/>
      </bottom>
      <diagonal/>
    </border>
    <border>
      <left style="thin">
        <color theme="3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3" tint="-0.499984740745262"/>
      </top>
      <bottom style="double">
        <color indexed="64"/>
      </bottom>
      <diagonal/>
    </border>
    <border>
      <left/>
      <right/>
      <top style="thin">
        <color theme="3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-0.499984740745262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theme="3" tint="-0.499984740745262"/>
      </top>
      <bottom/>
      <diagonal/>
    </border>
    <border>
      <left style="thin">
        <color indexed="64"/>
      </left>
      <right style="thin">
        <color theme="3" tint="-0.499984740745262"/>
      </right>
      <top style="double">
        <color theme="3" tint="-0.499984740745262"/>
      </top>
      <bottom style="double">
        <color indexed="64"/>
      </bottom>
      <diagonal/>
    </border>
    <border>
      <left/>
      <right style="thin">
        <color indexed="64"/>
      </right>
      <top style="thin">
        <color theme="3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499984740745262"/>
      </top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double">
        <color theme="3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theme="3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166" fontId="0" fillId="0" borderId="0"/>
    <xf numFmtId="0" fontId="2" fillId="0" borderId="0">
      <protection locked="0"/>
    </xf>
    <xf numFmtId="168" fontId="2" fillId="0" borderId="0">
      <protection locked="0"/>
    </xf>
    <xf numFmtId="169" fontId="2" fillId="0" borderId="0">
      <protection locked="0"/>
    </xf>
    <xf numFmtId="167" fontId="2" fillId="0" borderId="0">
      <protection locked="0"/>
    </xf>
    <xf numFmtId="165" fontId="1" fillId="0" borderId="0" applyFont="0" applyFill="0" applyBorder="0" applyAlignment="0" applyProtection="0"/>
    <xf numFmtId="170" fontId="3" fillId="0" borderId="0">
      <protection locked="0"/>
    </xf>
    <xf numFmtId="170" fontId="3" fillId="0" borderId="0">
      <protection locked="0"/>
    </xf>
    <xf numFmtId="170" fontId="2" fillId="0" borderId="1">
      <protection locked="0"/>
    </xf>
  </cellStyleXfs>
  <cellXfs count="150">
    <xf numFmtId="166" fontId="0" fillId="0" borderId="0" xfId="0"/>
    <xf numFmtId="166" fontId="0" fillId="0" borderId="0" xfId="0" applyProtection="1"/>
    <xf numFmtId="166" fontId="7" fillId="0" borderId="0" xfId="0" applyFont="1" applyAlignment="1" applyProtection="1">
      <alignment vertical="center"/>
    </xf>
    <xf numFmtId="166" fontId="0" fillId="0" borderId="0" xfId="0" applyAlignment="1" applyProtection="1">
      <alignment horizontal="center"/>
    </xf>
    <xf numFmtId="4" fontId="5" fillId="0" borderId="0" xfId="0" applyNumberFormat="1" applyFont="1" applyProtection="1"/>
    <xf numFmtId="166" fontId="5" fillId="0" borderId="0" xfId="0" applyFont="1" applyAlignment="1" applyProtection="1"/>
    <xf numFmtId="166" fontId="5" fillId="0" borderId="0" xfId="0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/>
    </xf>
    <xf numFmtId="166" fontId="8" fillId="0" borderId="0" xfId="0" applyFont="1" applyBorder="1" applyAlignment="1" applyProtection="1">
      <alignment horizontal="center"/>
    </xf>
    <xf numFmtId="4" fontId="9" fillId="0" borderId="0" xfId="0" applyNumberFormat="1" applyFont="1" applyFill="1" applyBorder="1" applyAlignment="1" applyProtection="1">
      <alignment horizontal="right"/>
    </xf>
    <xf numFmtId="166" fontId="9" fillId="0" borderId="0" xfId="0" applyFont="1" applyFill="1" applyBorder="1" applyAlignment="1" applyProtection="1">
      <alignment horizontal="center"/>
    </xf>
    <xf numFmtId="166" fontId="10" fillId="0" borderId="0" xfId="0" applyFont="1" applyBorder="1" applyAlignment="1"/>
    <xf numFmtId="166" fontId="0" fillId="0" borderId="0" xfId="0" applyBorder="1" applyAlignment="1"/>
    <xf numFmtId="166" fontId="10" fillId="0" borderId="0" xfId="0" applyFont="1" applyBorder="1" applyAlignment="1" applyProtection="1">
      <alignment vertical="center"/>
    </xf>
    <xf numFmtId="166" fontId="7" fillId="3" borderId="0" xfId="0" applyFont="1" applyFill="1" applyAlignment="1" applyProtection="1">
      <alignment vertical="center"/>
    </xf>
    <xf numFmtId="166" fontId="16" fillId="0" borderId="0" xfId="0" applyFont="1" applyFill="1" applyAlignment="1">
      <alignment vertical="center"/>
    </xf>
    <xf numFmtId="165" fontId="16" fillId="0" borderId="0" xfId="5" applyFont="1" applyFill="1" applyAlignment="1">
      <alignment vertical="center"/>
    </xf>
    <xf numFmtId="40" fontId="16" fillId="0" borderId="0" xfId="5" applyNumberFormat="1" applyFont="1" applyFill="1" applyAlignment="1">
      <alignment vertical="center"/>
    </xf>
    <xf numFmtId="166" fontId="16" fillId="0" borderId="5" xfId="0" applyFont="1" applyBorder="1" applyAlignment="1">
      <alignment vertical="center"/>
    </xf>
    <xf numFmtId="165" fontId="16" fillId="0" borderId="6" xfId="5" applyFont="1" applyBorder="1" applyAlignment="1">
      <alignment horizontal="center" vertical="center"/>
    </xf>
    <xf numFmtId="40" fontId="16" fillId="0" borderId="6" xfId="5" applyNumberFormat="1" applyFont="1" applyBorder="1" applyAlignment="1">
      <alignment horizontal="center" vertical="center"/>
    </xf>
    <xf numFmtId="40" fontId="16" fillId="0" borderId="7" xfId="5" applyNumberFormat="1" applyFont="1" applyBorder="1" applyAlignment="1">
      <alignment horizontal="center" vertical="center"/>
    </xf>
    <xf numFmtId="40" fontId="16" fillId="0" borderId="8" xfId="5" applyNumberFormat="1" applyFont="1" applyBorder="1" applyAlignment="1">
      <alignment vertical="center"/>
    </xf>
    <xf numFmtId="40" fontId="15" fillId="0" borderId="11" xfId="0" applyNumberFormat="1" applyFont="1" applyBorder="1"/>
    <xf numFmtId="166" fontId="15" fillId="0" borderId="0" xfId="0" applyFont="1" applyBorder="1" applyAlignment="1">
      <alignment horizontal="center"/>
    </xf>
    <xf numFmtId="40" fontId="15" fillId="0" borderId="0" xfId="0" applyNumberFormat="1" applyFont="1" applyBorder="1"/>
    <xf numFmtId="40" fontId="16" fillId="0" borderId="13" xfId="5" applyNumberFormat="1" applyFont="1" applyBorder="1" applyAlignment="1">
      <alignment horizontal="center" vertical="center"/>
    </xf>
    <xf numFmtId="40" fontId="16" fillId="0" borderId="8" xfId="5" applyNumberFormat="1" applyFont="1" applyBorder="1" applyAlignment="1">
      <alignment horizontal="center" vertical="center"/>
    </xf>
    <xf numFmtId="40" fontId="15" fillId="0" borderId="11" xfId="0" applyNumberFormat="1" applyFont="1" applyBorder="1" applyAlignment="1">
      <alignment horizontal="center"/>
    </xf>
    <xf numFmtId="40" fontId="15" fillId="0" borderId="0" xfId="0" applyNumberFormat="1" applyFont="1" applyBorder="1" applyAlignment="1">
      <alignment horizontal="center"/>
    </xf>
    <xf numFmtId="40" fontId="16" fillId="0" borderId="14" xfId="5" applyNumberFormat="1" applyFont="1" applyBorder="1" applyAlignment="1">
      <alignment vertical="center"/>
    </xf>
    <xf numFmtId="40" fontId="16" fillId="0" borderId="15" xfId="5" applyNumberFormat="1" applyFont="1" applyBorder="1" applyAlignment="1">
      <alignment vertical="center"/>
    </xf>
    <xf numFmtId="40" fontId="16" fillId="0" borderId="13" xfId="5" applyNumberFormat="1" applyFont="1" applyBorder="1" applyAlignment="1">
      <alignment vertical="center"/>
    </xf>
    <xf numFmtId="40" fontId="16" fillId="0" borderId="16" xfId="5" applyNumberFormat="1" applyFont="1" applyBorder="1" applyAlignment="1">
      <alignment vertical="center"/>
    </xf>
    <xf numFmtId="40" fontId="16" fillId="0" borderId="17" xfId="5" applyNumberFormat="1" applyFont="1" applyBorder="1" applyAlignment="1">
      <alignment vertical="center"/>
    </xf>
    <xf numFmtId="40" fontId="16" fillId="0" borderId="0" xfId="5" applyNumberFormat="1" applyFont="1" applyBorder="1" applyAlignment="1">
      <alignment vertical="center"/>
    </xf>
    <xf numFmtId="166" fontId="16" fillId="0" borderId="18" xfId="0" applyFont="1" applyBorder="1" applyAlignment="1">
      <alignment vertical="center"/>
    </xf>
    <xf numFmtId="166" fontId="16" fillId="0" borderId="15" xfId="0" applyFont="1" applyBorder="1" applyAlignment="1">
      <alignment vertical="center"/>
    </xf>
    <xf numFmtId="40" fontId="16" fillId="0" borderId="15" xfId="5" applyNumberFormat="1" applyFont="1" applyBorder="1" applyAlignment="1">
      <alignment horizontal="center" vertical="center"/>
    </xf>
    <xf numFmtId="166" fontId="14" fillId="0" borderId="0" xfId="0" applyFont="1"/>
    <xf numFmtId="49" fontId="12" fillId="2" borderId="2" xfId="0" applyNumberFormat="1" applyFont="1" applyFill="1" applyBorder="1" applyAlignment="1" applyProtection="1">
      <alignment horizontal="center" vertical="center"/>
    </xf>
    <xf numFmtId="166" fontId="12" fillId="2" borderId="2" xfId="0" applyFont="1" applyFill="1" applyBorder="1" applyAlignment="1" applyProtection="1">
      <alignment horizontal="center" vertical="center" wrapText="1"/>
    </xf>
    <xf numFmtId="4" fontId="12" fillId="2" borderId="2" xfId="0" applyNumberFormat="1" applyFont="1" applyFill="1" applyBorder="1" applyAlignment="1" applyProtection="1">
      <alignment horizontal="center" vertical="center"/>
    </xf>
    <xf numFmtId="49" fontId="17" fillId="3" borderId="2" xfId="0" applyNumberFormat="1" applyFont="1" applyFill="1" applyBorder="1" applyAlignment="1" applyProtection="1">
      <alignment horizontal="center" vertical="center"/>
    </xf>
    <xf numFmtId="166" fontId="17" fillId="3" borderId="2" xfId="0" applyFont="1" applyFill="1" applyBorder="1" applyAlignment="1" applyProtection="1">
      <alignment vertical="center" wrapText="1"/>
    </xf>
    <xf numFmtId="166" fontId="17" fillId="3" borderId="2" xfId="0" applyFont="1" applyFill="1" applyBorder="1" applyAlignment="1" applyProtection="1">
      <alignment horizontal="center" vertical="center"/>
    </xf>
    <xf numFmtId="4" fontId="17" fillId="3" borderId="2" xfId="5" applyNumberFormat="1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164" fontId="12" fillId="2" borderId="2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vertical="center"/>
    </xf>
    <xf numFmtId="49" fontId="17" fillId="3" borderId="2" xfId="0" applyNumberFormat="1" applyFont="1" applyFill="1" applyBorder="1" applyAlignment="1" applyProtection="1">
      <alignment vertical="center"/>
    </xf>
    <xf numFmtId="4" fontId="17" fillId="3" borderId="2" xfId="0" applyNumberFormat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vertical="center"/>
    </xf>
    <xf numFmtId="164" fontId="12" fillId="2" borderId="20" xfId="0" applyNumberFormat="1" applyFont="1" applyFill="1" applyBorder="1" applyAlignment="1" applyProtection="1">
      <alignment horizontal="center" vertical="center"/>
    </xf>
    <xf numFmtId="166" fontId="17" fillId="3" borderId="2" xfId="0" applyFont="1" applyFill="1" applyBorder="1" applyAlignment="1" applyProtection="1">
      <alignment horizontal="left" vertical="center" wrapText="1"/>
    </xf>
    <xf numFmtId="166" fontId="0" fillId="0" borderId="0" xfId="0" applyFill="1" applyProtection="1"/>
    <xf numFmtId="166" fontId="7" fillId="0" borderId="0" xfId="0" applyFont="1" applyFill="1" applyAlignment="1" applyProtection="1">
      <alignment vertical="center"/>
    </xf>
    <xf numFmtId="166" fontId="12" fillId="4" borderId="2" xfId="0" applyFont="1" applyFill="1" applyBorder="1" applyAlignment="1" applyProtection="1">
      <alignment horizontal="center" vertical="center" wrapText="1"/>
    </xf>
    <xf numFmtId="166" fontId="17" fillId="4" borderId="2" xfId="0" applyFont="1" applyFill="1" applyBorder="1" applyAlignment="1" applyProtection="1">
      <alignment horizontal="center" vertical="center"/>
    </xf>
    <xf numFmtId="4" fontId="17" fillId="4" borderId="2" xfId="5" applyNumberFormat="1" applyFont="1" applyFill="1" applyBorder="1" applyAlignment="1" applyProtection="1">
      <alignment vertical="center"/>
    </xf>
    <xf numFmtId="4" fontId="12" fillId="4" borderId="2" xfId="0" applyNumberFormat="1" applyFont="1" applyFill="1" applyBorder="1" applyAlignment="1" applyProtection="1">
      <alignment horizontal="center" vertical="center"/>
    </xf>
    <xf numFmtId="4" fontId="17" fillId="4" borderId="2" xfId="5" applyNumberFormat="1" applyFont="1" applyFill="1" applyBorder="1" applyAlignment="1" applyProtection="1">
      <alignment horizontal="center" vertical="center"/>
    </xf>
    <xf numFmtId="166" fontId="12" fillId="4" borderId="3" xfId="0" applyFont="1" applyFill="1" applyBorder="1" applyAlignment="1" applyProtection="1">
      <alignment horizontal="center" vertical="center" wrapText="1"/>
    </xf>
    <xf numFmtId="166" fontId="17" fillId="4" borderId="3" xfId="0" applyFont="1" applyFill="1" applyBorder="1" applyAlignment="1" applyProtection="1">
      <alignment horizontal="center" vertical="center"/>
    </xf>
    <xf numFmtId="4" fontId="17" fillId="4" borderId="3" xfId="5" applyNumberFormat="1" applyFont="1" applyFill="1" applyBorder="1" applyAlignment="1" applyProtection="1">
      <alignment horizontal="center" vertical="center"/>
    </xf>
    <xf numFmtId="164" fontId="17" fillId="4" borderId="3" xfId="5" applyNumberFormat="1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164" fontId="12" fillId="4" borderId="2" xfId="0" applyNumberFormat="1" applyFont="1" applyFill="1" applyBorder="1" applyAlignment="1" applyProtection="1">
      <alignment horizontal="center" vertical="center"/>
    </xf>
    <xf numFmtId="49" fontId="17" fillId="4" borderId="3" xfId="0" applyNumberFormat="1" applyFont="1" applyFill="1" applyBorder="1" applyAlignment="1" applyProtection="1">
      <alignment horizontal="center" vertical="center"/>
    </xf>
    <xf numFmtId="166" fontId="4" fillId="0" borderId="0" xfId="0" applyFont="1" applyFill="1" applyBorder="1" applyAlignment="1" applyProtection="1">
      <alignment horizontal="center"/>
    </xf>
    <xf numFmtId="166" fontId="0" fillId="0" borderId="0" xfId="0" applyFont="1" applyBorder="1" applyAlignment="1"/>
    <xf numFmtId="4" fontId="17" fillId="0" borderId="0" xfId="0" applyNumberFormat="1" applyFont="1" applyProtection="1"/>
    <xf numFmtId="166" fontId="6" fillId="0" borderId="0" xfId="0" applyFont="1" applyFill="1" applyBorder="1" applyAlignment="1" applyProtection="1">
      <alignment horizontal="left" vertical="center"/>
    </xf>
    <xf numFmtId="166" fontId="12" fillId="0" borderId="0" xfId="0" applyFont="1" applyBorder="1" applyAlignment="1" applyProtection="1">
      <alignment vertical="center"/>
    </xf>
    <xf numFmtId="166" fontId="20" fillId="0" borderId="0" xfId="0" applyFont="1" applyFill="1" applyBorder="1" applyAlignment="1" applyProtection="1">
      <alignment vertical="center"/>
    </xf>
    <xf numFmtId="166" fontId="6" fillId="0" borderId="0" xfId="0" applyFont="1" applyFill="1" applyBorder="1" applyAlignment="1" applyProtection="1">
      <alignment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164" fontId="12" fillId="2" borderId="23" xfId="0" applyNumberFormat="1" applyFont="1" applyFill="1" applyBorder="1" applyAlignment="1" applyProtection="1">
      <alignment horizontal="center" vertical="center"/>
    </xf>
    <xf numFmtId="166" fontId="0" fillId="0" borderId="21" xfId="0" applyBorder="1" applyAlignment="1">
      <alignment horizontal="center"/>
    </xf>
    <xf numFmtId="171" fontId="12" fillId="4" borderId="2" xfId="0" applyNumberFormat="1" applyFont="1" applyFill="1" applyBorder="1" applyAlignment="1" applyProtection="1">
      <alignment horizontal="center" vertical="center"/>
    </xf>
    <xf numFmtId="44" fontId="21" fillId="0" borderId="0" xfId="0" applyNumberFormat="1" applyFont="1" applyFill="1" applyProtection="1"/>
    <xf numFmtId="166" fontId="21" fillId="0" borderId="0" xfId="0" applyFont="1" applyFill="1" applyProtection="1"/>
    <xf numFmtId="40" fontId="16" fillId="0" borderId="13" xfId="5" applyNumberFormat="1" applyFont="1" applyBorder="1" applyAlignment="1">
      <alignment horizontal="right" vertical="center"/>
    </xf>
    <xf numFmtId="166" fontId="16" fillId="0" borderId="12" xfId="0" applyFont="1" applyBorder="1" applyAlignment="1">
      <alignment vertical="center"/>
    </xf>
    <xf numFmtId="166" fontId="0" fillId="0" borderId="0" xfId="0" applyAlignment="1">
      <alignment horizontal="center"/>
    </xf>
    <xf numFmtId="40" fontId="16" fillId="0" borderId="26" xfId="5" applyNumberFormat="1" applyFont="1" applyBorder="1" applyAlignment="1">
      <alignment horizontal="center" vertical="center"/>
    </xf>
    <xf numFmtId="40" fontId="16" fillId="0" borderId="27" xfId="5" applyNumberFormat="1" applyFont="1" applyBorder="1" applyAlignment="1">
      <alignment horizontal="center" vertical="center"/>
    </xf>
    <xf numFmtId="40" fontId="15" fillId="0" borderId="28" xfId="0" applyNumberFormat="1" applyFont="1" applyBorder="1" applyAlignment="1">
      <alignment horizontal="center" vertical="center"/>
    </xf>
    <xf numFmtId="40" fontId="16" fillId="0" borderId="31" xfId="5" applyNumberFormat="1" applyFont="1" applyBorder="1" applyAlignment="1">
      <alignment horizontal="center" vertical="center"/>
    </xf>
    <xf numFmtId="40" fontId="16" fillId="3" borderId="31" xfId="5" applyNumberFormat="1" applyFont="1" applyFill="1" applyBorder="1" applyAlignment="1">
      <alignment horizontal="center" vertical="center"/>
    </xf>
    <xf numFmtId="40" fontId="16" fillId="3" borderId="15" xfId="5" applyNumberFormat="1" applyFont="1" applyFill="1" applyBorder="1" applyAlignment="1">
      <alignment horizontal="center" vertical="center"/>
    </xf>
    <xf numFmtId="40" fontId="16" fillId="0" borderId="33" xfId="5" applyNumberFormat="1" applyFont="1" applyBorder="1" applyAlignment="1">
      <alignment horizontal="center" vertical="center"/>
    </xf>
    <xf numFmtId="40" fontId="16" fillId="0" borderId="14" xfId="5" applyNumberFormat="1" applyFont="1" applyBorder="1" applyAlignment="1">
      <alignment horizontal="center" vertical="center"/>
    </xf>
    <xf numFmtId="166" fontId="16" fillId="0" borderId="33" xfId="0" applyFont="1" applyBorder="1" applyAlignment="1">
      <alignment vertical="center"/>
    </xf>
    <xf numFmtId="166" fontId="16" fillId="0" borderId="14" xfId="0" applyFont="1" applyBorder="1" applyAlignment="1">
      <alignment vertical="center"/>
    </xf>
    <xf numFmtId="40" fontId="16" fillId="0" borderId="34" xfId="5" applyNumberFormat="1" applyFont="1" applyBorder="1" applyAlignment="1">
      <alignment vertical="center"/>
    </xf>
    <xf numFmtId="40" fontId="16" fillId="0" borderId="17" xfId="5" applyNumberFormat="1" applyFont="1" applyBorder="1" applyAlignment="1">
      <alignment horizontal="center" vertical="center"/>
    </xf>
    <xf numFmtId="44" fontId="12" fillId="2" borderId="2" xfId="0" applyNumberFormat="1" applyFont="1" applyFill="1" applyBorder="1" applyAlignment="1" applyProtection="1">
      <alignment horizontal="center" vertical="center"/>
    </xf>
    <xf numFmtId="166" fontId="8" fillId="0" borderId="35" xfId="0" applyFont="1" applyBorder="1" applyAlignment="1" applyProtection="1">
      <alignment horizontal="center"/>
    </xf>
    <xf numFmtId="166" fontId="8" fillId="0" borderId="36" xfId="0" applyFont="1" applyBorder="1" applyAlignment="1" applyProtection="1">
      <alignment horizontal="center"/>
    </xf>
    <xf numFmtId="166" fontId="9" fillId="0" borderId="36" xfId="0" applyFont="1" applyFill="1" applyBorder="1" applyAlignment="1" applyProtection="1"/>
    <xf numFmtId="166" fontId="8" fillId="0" borderId="12" xfId="0" applyFont="1" applyBorder="1" applyAlignment="1" applyProtection="1">
      <alignment horizontal="center"/>
    </xf>
    <xf numFmtId="166" fontId="11" fillId="0" borderId="0" xfId="0" applyFont="1" applyBorder="1" applyAlignment="1" applyProtection="1">
      <alignment vertical="center"/>
    </xf>
    <xf numFmtId="166" fontId="6" fillId="0" borderId="15" xfId="0" applyFont="1" applyFill="1" applyBorder="1" applyAlignment="1" applyProtection="1">
      <alignment vertical="center"/>
    </xf>
    <xf numFmtId="166" fontId="1" fillId="0" borderId="0" xfId="0" applyFont="1" applyBorder="1" applyAlignment="1" applyProtection="1"/>
    <xf numFmtId="166" fontId="6" fillId="0" borderId="15" xfId="0" applyFont="1" applyFill="1" applyBorder="1" applyAlignment="1" applyProtection="1">
      <alignment horizontal="left" vertical="center"/>
    </xf>
    <xf numFmtId="4" fontId="9" fillId="0" borderId="15" xfId="0" applyNumberFormat="1" applyFont="1" applyFill="1" applyBorder="1" applyAlignment="1" applyProtection="1">
      <alignment horizontal="center" vertical="center"/>
    </xf>
    <xf numFmtId="166" fontId="10" fillId="0" borderId="15" xfId="0" applyFont="1" applyBorder="1" applyAlignment="1" applyProtection="1">
      <alignment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49" fontId="12" fillId="2" borderId="20" xfId="0" applyNumberFormat="1" applyFont="1" applyFill="1" applyBorder="1" applyAlignment="1" applyProtection="1">
      <alignment horizontal="center" vertical="center"/>
    </xf>
    <xf numFmtId="49" fontId="12" fillId="0" borderId="20" xfId="0" applyNumberFormat="1" applyFont="1" applyFill="1" applyBorder="1" applyAlignment="1" applyProtection="1">
      <alignment horizontal="center" vertical="center"/>
    </xf>
    <xf numFmtId="49" fontId="12" fillId="4" borderId="20" xfId="0" applyNumberFormat="1" applyFont="1" applyFill="1" applyBorder="1" applyAlignment="1" applyProtection="1">
      <alignment horizontal="center" vertical="center"/>
    </xf>
    <xf numFmtId="49" fontId="17" fillId="4" borderId="20" xfId="0" applyNumberFormat="1" applyFont="1" applyFill="1" applyBorder="1" applyAlignment="1" applyProtection="1">
      <alignment horizontal="center" vertical="center"/>
    </xf>
    <xf numFmtId="166" fontId="15" fillId="0" borderId="9" xfId="0" applyFont="1" applyBorder="1" applyAlignment="1">
      <alignment horizontal="center"/>
    </xf>
    <xf numFmtId="166" fontId="15" fillId="0" borderId="10" xfId="0" applyFont="1" applyBorder="1" applyAlignment="1">
      <alignment horizontal="center"/>
    </xf>
    <xf numFmtId="166" fontId="15" fillId="0" borderId="19" xfId="0" applyFont="1" applyBorder="1" applyAlignment="1">
      <alignment horizontal="center"/>
    </xf>
    <xf numFmtId="166" fontId="21" fillId="0" borderId="0" xfId="0" applyFont="1" applyAlignment="1">
      <alignment horizontal="center" wrapText="1"/>
    </xf>
    <xf numFmtId="166" fontId="22" fillId="0" borderId="0" xfId="0" applyFont="1" applyAlignment="1">
      <alignment horizontal="left"/>
    </xf>
    <xf numFmtId="166" fontId="12" fillId="0" borderId="0" xfId="0" applyFont="1" applyAlignment="1">
      <alignment horizontal="center"/>
    </xf>
    <xf numFmtId="166" fontId="15" fillId="0" borderId="29" xfId="0" applyFont="1" applyBorder="1" applyAlignment="1">
      <alignment horizontal="center"/>
    </xf>
    <xf numFmtId="166" fontId="15" fillId="0" borderId="1" xfId="0" applyFont="1" applyBorder="1" applyAlignment="1">
      <alignment horizontal="center"/>
    </xf>
    <xf numFmtId="166" fontId="15" fillId="0" borderId="30" xfId="0" applyFont="1" applyBorder="1" applyAlignment="1">
      <alignment horizontal="center"/>
    </xf>
    <xf numFmtId="166" fontId="6" fillId="0" borderId="36" xfId="0" applyFont="1" applyFill="1" applyBorder="1" applyAlignment="1" applyProtection="1">
      <alignment horizontal="left"/>
    </xf>
    <xf numFmtId="166" fontId="13" fillId="0" borderId="37" xfId="0" applyFont="1" applyBorder="1" applyAlignment="1"/>
    <xf numFmtId="166" fontId="6" fillId="0" borderId="0" xfId="0" applyFont="1" applyFill="1" applyBorder="1" applyAlignment="1" applyProtection="1">
      <alignment horizontal="left"/>
    </xf>
    <xf numFmtId="166" fontId="6" fillId="0" borderId="15" xfId="0" applyFont="1" applyFill="1" applyBorder="1" applyAlignment="1" applyProtection="1">
      <alignment horizontal="left"/>
    </xf>
    <xf numFmtId="166" fontId="12" fillId="4" borderId="38" xfId="0" applyFont="1" applyFill="1" applyBorder="1" applyAlignment="1" applyProtection="1">
      <alignment horizontal="center" vertical="center"/>
    </xf>
    <xf numFmtId="166" fontId="12" fillId="4" borderId="24" xfId="0" applyFont="1" applyFill="1" applyBorder="1" applyAlignment="1" applyProtection="1">
      <alignment horizontal="center" vertical="center"/>
    </xf>
    <xf numFmtId="166" fontId="12" fillId="4" borderId="25" xfId="0" applyFont="1" applyFill="1" applyBorder="1" applyAlignment="1" applyProtection="1">
      <alignment horizontal="center" vertical="center"/>
    </xf>
    <xf numFmtId="166" fontId="12" fillId="4" borderId="22" xfId="0" applyFont="1" applyFill="1" applyBorder="1" applyAlignment="1" applyProtection="1">
      <alignment horizontal="center" vertical="center"/>
    </xf>
    <xf numFmtId="166" fontId="12" fillId="4" borderId="4" xfId="0" applyFont="1" applyFill="1" applyBorder="1" applyAlignment="1" applyProtection="1">
      <alignment horizontal="center" vertical="center"/>
    </xf>
    <xf numFmtId="166" fontId="12" fillId="4" borderId="22" xfId="0" applyFont="1" applyFill="1" applyBorder="1" applyAlignment="1" applyProtection="1">
      <alignment horizontal="center" vertical="center" readingOrder="1"/>
    </xf>
    <xf numFmtId="166" fontId="12" fillId="4" borderId="4" xfId="0" applyFont="1" applyFill="1" applyBorder="1" applyAlignment="1" applyProtection="1">
      <alignment horizontal="center" vertical="center" readingOrder="1"/>
    </xf>
    <xf numFmtId="4" fontId="12" fillId="4" borderId="22" xfId="0" applyNumberFormat="1" applyFont="1" applyFill="1" applyBorder="1" applyAlignment="1" applyProtection="1">
      <alignment horizontal="center" vertical="center"/>
    </xf>
    <xf numFmtId="4" fontId="12" fillId="4" borderId="4" xfId="0" applyNumberFormat="1" applyFont="1" applyFill="1" applyBorder="1" applyAlignment="1" applyProtection="1">
      <alignment horizontal="center" vertical="center"/>
    </xf>
    <xf numFmtId="166" fontId="12" fillId="4" borderId="22" xfId="0" applyFont="1" applyFill="1" applyBorder="1" applyAlignment="1" applyProtection="1">
      <alignment horizontal="center" vertical="center" wrapText="1"/>
    </xf>
    <xf numFmtId="166" fontId="12" fillId="4" borderId="4" xfId="0" applyFont="1" applyFill="1" applyBorder="1" applyAlignment="1" applyProtection="1">
      <alignment horizontal="center" vertical="center" wrapText="1"/>
    </xf>
    <xf numFmtId="49" fontId="19" fillId="0" borderId="12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left" vertical="center"/>
    </xf>
    <xf numFmtId="49" fontId="19" fillId="0" borderId="39" xfId="0" applyNumberFormat="1" applyFont="1" applyBorder="1" applyAlignment="1">
      <alignment horizontal="left" vertical="center"/>
    </xf>
    <xf numFmtId="49" fontId="19" fillId="0" borderId="40" xfId="0" applyNumberFormat="1" applyFont="1" applyBorder="1" applyAlignment="1">
      <alignment horizontal="left" vertical="center"/>
    </xf>
    <xf numFmtId="49" fontId="19" fillId="0" borderId="32" xfId="0" applyNumberFormat="1" applyFont="1" applyBorder="1" applyAlignment="1">
      <alignment horizontal="left" vertical="center"/>
    </xf>
    <xf numFmtId="4" fontId="12" fillId="4" borderId="22" xfId="0" applyNumberFormat="1" applyFont="1" applyFill="1" applyBorder="1" applyAlignment="1" applyProtection="1">
      <alignment horizontal="center" vertical="center" wrapText="1"/>
    </xf>
    <xf numFmtId="4" fontId="12" fillId="4" borderId="4" xfId="0" applyNumberFormat="1" applyFont="1" applyFill="1" applyBorder="1" applyAlignment="1" applyProtection="1">
      <alignment horizontal="center" vertical="center" wrapText="1"/>
    </xf>
    <xf numFmtId="49" fontId="18" fillId="0" borderId="12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15" xfId="0" applyNumberFormat="1" applyFont="1" applyBorder="1" applyAlignment="1">
      <alignment horizontal="left" vertical="center"/>
    </xf>
  </cellXfs>
  <cellStyles count="9">
    <cellStyle name="Data" xfId="1"/>
    <cellStyle name="Fixo" xfId="2"/>
    <cellStyle name="Normal" xfId="0" builtinId="0"/>
    <cellStyle name="Percentual" xfId="3"/>
    <cellStyle name="Ponto" xfId="4"/>
    <cellStyle name="Titulo1" xfId="6"/>
    <cellStyle name="Titulo2" xfId="7"/>
    <cellStyle name="Total" xfId="8" builtinId="25" customBuiltin="1"/>
    <cellStyle name="Vírgula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59391</xdr:rowOff>
    </xdr:from>
    <xdr:to>
      <xdr:col>0</xdr:col>
      <xdr:colOff>828675</xdr:colOff>
      <xdr:row>2</xdr:row>
      <xdr:rowOff>242663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59391"/>
          <a:ext cx="666750" cy="564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809625</xdr:colOff>
      <xdr:row>0</xdr:row>
      <xdr:rowOff>95250</xdr:rowOff>
    </xdr:from>
    <xdr:to>
      <xdr:col>5</xdr:col>
      <xdr:colOff>723900</xdr:colOff>
      <xdr:row>2</xdr:row>
      <xdr:rowOff>266700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03" b="26732"/>
        <a:stretch/>
      </xdr:blipFill>
      <xdr:spPr>
        <a:xfrm>
          <a:off x="4772025" y="95250"/>
          <a:ext cx="174307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190501</xdr:rowOff>
    </xdr:from>
    <xdr:to>
      <xdr:col>1</xdr:col>
      <xdr:colOff>762001</xdr:colOff>
      <xdr:row>4</xdr:row>
      <xdr:rowOff>145920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1" y="190501"/>
          <a:ext cx="923925" cy="1022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618671</xdr:colOff>
      <xdr:row>0</xdr:row>
      <xdr:rowOff>116114</xdr:rowOff>
    </xdr:from>
    <xdr:to>
      <xdr:col>7</xdr:col>
      <xdr:colOff>974271</xdr:colOff>
      <xdr:row>3</xdr:row>
      <xdr:rowOff>192313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03" b="26732"/>
        <a:stretch/>
      </xdr:blipFill>
      <xdr:spPr>
        <a:xfrm>
          <a:off x="8476796" y="116114"/>
          <a:ext cx="2365375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61" workbookViewId="0">
      <selection sqref="A1:F1"/>
    </sheetView>
  </sheetViews>
  <sheetFormatPr defaultRowHeight="15" x14ac:dyDescent="0.2"/>
  <cols>
    <col min="1" max="1" width="25.44140625" customWidth="1"/>
    <col min="3" max="3" width="11.88671875" customWidth="1"/>
    <col min="4" max="4" width="10.5546875" customWidth="1"/>
    <col min="5" max="5" width="10.77734375" customWidth="1"/>
  </cols>
  <sheetData>
    <row r="1" spans="1:6" ht="15" customHeight="1" x14ac:dyDescent="0.2">
      <c r="A1" s="118"/>
      <c r="B1" s="118"/>
      <c r="C1" s="118"/>
      <c r="D1" s="118"/>
      <c r="E1" s="118"/>
      <c r="F1" s="118"/>
    </row>
    <row r="2" spans="1:6" ht="15.75" x14ac:dyDescent="0.25">
      <c r="A2" s="120" t="s">
        <v>120</v>
      </c>
      <c r="B2" s="120"/>
      <c r="C2" s="120"/>
      <c r="D2" s="120"/>
      <c r="E2" s="120"/>
      <c r="F2" s="120"/>
    </row>
    <row r="3" spans="1:6" ht="21.75" customHeight="1" x14ac:dyDescent="0.2">
      <c r="A3" s="119" t="s">
        <v>121</v>
      </c>
      <c r="B3" s="119"/>
      <c r="C3" s="119"/>
      <c r="D3" s="119"/>
      <c r="E3" s="119"/>
      <c r="F3" s="119"/>
    </row>
    <row r="4" spans="1:6" ht="15.75" thickBot="1" x14ac:dyDescent="0.25">
      <c r="A4" s="15" t="s">
        <v>91</v>
      </c>
      <c r="B4" s="16"/>
      <c r="C4" s="16"/>
      <c r="D4" s="16"/>
      <c r="E4" s="17"/>
      <c r="F4" s="15"/>
    </row>
    <row r="5" spans="1:6" ht="16.5" thickTop="1" thickBot="1" x14ac:dyDescent="0.25">
      <c r="A5" s="18" t="s">
        <v>39</v>
      </c>
      <c r="B5" s="19" t="s">
        <v>3</v>
      </c>
      <c r="C5" s="19" t="s">
        <v>40</v>
      </c>
      <c r="D5" s="19" t="s">
        <v>41</v>
      </c>
      <c r="E5" s="20" t="s">
        <v>42</v>
      </c>
      <c r="F5" s="21" t="s">
        <v>43</v>
      </c>
    </row>
    <row r="6" spans="1:6" ht="15.75" thickTop="1" x14ac:dyDescent="0.2">
      <c r="A6" s="22" t="s">
        <v>44</v>
      </c>
      <c r="B6" s="22">
        <v>1</v>
      </c>
      <c r="C6" s="22">
        <v>2</v>
      </c>
      <c r="D6" s="22"/>
      <c r="E6" s="22">
        <v>1.5</v>
      </c>
      <c r="F6" s="22">
        <f>B6*C6*E6</f>
        <v>3</v>
      </c>
    </row>
    <row r="7" spans="1:6" ht="16.5" thickBot="1" x14ac:dyDescent="0.3">
      <c r="A7" s="115" t="s">
        <v>45</v>
      </c>
      <c r="B7" s="116"/>
      <c r="C7" s="116"/>
      <c r="D7" s="116"/>
      <c r="E7" s="117"/>
      <c r="F7" s="23">
        <f>SUM(F6:F6)</f>
        <v>3</v>
      </c>
    </row>
    <row r="8" spans="1:6" ht="15.75" thickTop="1" x14ac:dyDescent="0.2">
      <c r="A8" s="86"/>
      <c r="B8" s="86"/>
      <c r="C8" s="86"/>
      <c r="D8" s="86"/>
      <c r="E8" s="86"/>
      <c r="F8" s="86"/>
    </row>
    <row r="9" spans="1:6" ht="15.75" thickBot="1" x14ac:dyDescent="0.25">
      <c r="A9" s="15" t="s">
        <v>92</v>
      </c>
      <c r="B9" s="16"/>
      <c r="C9" s="16"/>
      <c r="D9" s="16"/>
      <c r="E9" s="17"/>
      <c r="F9" s="15"/>
    </row>
    <row r="10" spans="1:6" ht="16.5" thickTop="1" thickBot="1" x14ac:dyDescent="0.25">
      <c r="A10" s="18" t="s">
        <v>39</v>
      </c>
      <c r="B10" s="19" t="s">
        <v>3</v>
      </c>
      <c r="C10" s="19" t="s">
        <v>40</v>
      </c>
      <c r="D10" s="19" t="s">
        <v>41</v>
      </c>
      <c r="E10" s="20" t="s">
        <v>42</v>
      </c>
      <c r="F10" s="21" t="s">
        <v>43</v>
      </c>
    </row>
    <row r="11" spans="1:6" ht="15.75" thickTop="1" x14ac:dyDescent="0.2">
      <c r="A11" s="22" t="s">
        <v>49</v>
      </c>
      <c r="B11" s="22"/>
      <c r="C11" s="22">
        <v>300</v>
      </c>
      <c r="D11" s="22"/>
      <c r="E11" s="22">
        <v>6</v>
      </c>
      <c r="F11" s="22">
        <f>C11*E11</f>
        <v>1800</v>
      </c>
    </row>
    <row r="12" spans="1:6" ht="16.5" thickBot="1" x14ac:dyDescent="0.3">
      <c r="A12" s="115" t="s">
        <v>45</v>
      </c>
      <c r="B12" s="116"/>
      <c r="C12" s="116"/>
      <c r="D12" s="116"/>
      <c r="E12" s="117"/>
      <c r="F12" s="23">
        <f>SUM(F11:F11)</f>
        <v>1800</v>
      </c>
    </row>
    <row r="13" spans="1:6" ht="16.5" thickTop="1" x14ac:dyDescent="0.25">
      <c r="A13" s="24"/>
      <c r="B13" s="24"/>
      <c r="C13" s="24"/>
      <c r="D13" s="24"/>
      <c r="E13" s="24"/>
      <c r="F13" s="25"/>
    </row>
    <row r="14" spans="1:6" ht="15.75" thickBot="1" x14ac:dyDescent="0.25">
      <c r="A14" s="15" t="s">
        <v>93</v>
      </c>
      <c r="B14" s="16"/>
      <c r="C14" s="16"/>
      <c r="D14" s="16"/>
      <c r="E14" s="17"/>
      <c r="F14" s="15"/>
    </row>
    <row r="15" spans="1:6" ht="16.5" thickTop="1" thickBot="1" x14ac:dyDescent="0.25">
      <c r="A15" s="36" t="s">
        <v>39</v>
      </c>
      <c r="B15" s="19" t="s">
        <v>3</v>
      </c>
      <c r="C15" s="19" t="s">
        <v>40</v>
      </c>
      <c r="D15" s="19" t="s">
        <v>41</v>
      </c>
      <c r="E15" s="20" t="s">
        <v>42</v>
      </c>
      <c r="F15" s="21" t="s">
        <v>43</v>
      </c>
    </row>
    <row r="16" spans="1:6" ht="15.75" thickTop="1" x14ac:dyDescent="0.2">
      <c r="A16" s="37" t="s">
        <v>50</v>
      </c>
      <c r="B16" s="31">
        <v>1</v>
      </c>
      <c r="C16" s="22">
        <v>300</v>
      </c>
      <c r="D16" s="22">
        <v>3.2</v>
      </c>
      <c r="E16" s="26">
        <v>6</v>
      </c>
      <c r="F16" s="27">
        <f>B16*C16*D16*E16</f>
        <v>5760</v>
      </c>
    </row>
    <row r="17" spans="1:6" ht="16.5" thickBot="1" x14ac:dyDescent="0.3">
      <c r="A17" s="115" t="s">
        <v>46</v>
      </c>
      <c r="B17" s="116"/>
      <c r="C17" s="116"/>
      <c r="D17" s="116"/>
      <c r="E17" s="117"/>
      <c r="F17" s="28">
        <f>SUM(F16:F16)</f>
        <v>5760</v>
      </c>
    </row>
    <row r="18" spans="1:6" ht="16.5" thickTop="1" x14ac:dyDescent="0.25">
      <c r="A18" s="24"/>
      <c r="B18" s="24"/>
      <c r="C18" s="24"/>
      <c r="D18" s="24"/>
      <c r="E18" s="24"/>
      <c r="F18" s="29"/>
    </row>
    <row r="19" spans="1:6" ht="15.75" thickBot="1" x14ac:dyDescent="0.25">
      <c r="A19" s="15" t="s">
        <v>94</v>
      </c>
      <c r="B19" s="16"/>
      <c r="C19" s="16"/>
      <c r="D19" s="16"/>
      <c r="E19" s="17"/>
      <c r="F19" s="15"/>
    </row>
    <row r="20" spans="1:6" ht="16.5" thickTop="1" thickBot="1" x14ac:dyDescent="0.25">
      <c r="A20" s="36" t="s">
        <v>39</v>
      </c>
      <c r="B20" s="19" t="s">
        <v>3</v>
      </c>
      <c r="C20" s="19" t="s">
        <v>40</v>
      </c>
      <c r="D20" s="19" t="s">
        <v>41</v>
      </c>
      <c r="E20" s="20" t="s">
        <v>42</v>
      </c>
      <c r="F20" s="21" t="s">
        <v>43</v>
      </c>
    </row>
    <row r="21" spans="1:6" ht="15.75" thickTop="1" x14ac:dyDescent="0.2">
      <c r="A21" s="37" t="s">
        <v>114</v>
      </c>
      <c r="B21" s="31">
        <v>1</v>
      </c>
      <c r="C21" s="22">
        <f>300+3.2</f>
        <v>303.2</v>
      </c>
      <c r="D21" s="22">
        <v>0.3</v>
      </c>
      <c r="E21" s="26">
        <v>0.3</v>
      </c>
      <c r="F21" s="27">
        <f>B21*C21*D21*E21</f>
        <v>27.287999999999997</v>
      </c>
    </row>
    <row r="22" spans="1:6" ht="16.5" thickBot="1" x14ac:dyDescent="0.3">
      <c r="A22" s="115" t="s">
        <v>46</v>
      </c>
      <c r="B22" s="116"/>
      <c r="C22" s="116"/>
      <c r="D22" s="116"/>
      <c r="E22" s="117"/>
      <c r="F22" s="28">
        <f>SUM(F21:F21)</f>
        <v>27.287999999999997</v>
      </c>
    </row>
    <row r="23" spans="1:6" ht="16.5" thickTop="1" x14ac:dyDescent="0.25">
      <c r="A23" s="24"/>
      <c r="B23" s="24"/>
      <c r="C23" s="24"/>
      <c r="D23" s="24"/>
      <c r="E23" s="24"/>
      <c r="F23" s="25"/>
    </row>
    <row r="24" spans="1:6" ht="15.75" thickBot="1" x14ac:dyDescent="0.25">
      <c r="A24" s="15" t="s">
        <v>95</v>
      </c>
      <c r="B24" s="16"/>
      <c r="C24" s="16"/>
      <c r="D24" s="16"/>
      <c r="E24" s="17"/>
      <c r="F24" s="15"/>
    </row>
    <row r="25" spans="1:6" ht="16.5" thickTop="1" thickBot="1" x14ac:dyDescent="0.25">
      <c r="A25" s="36" t="s">
        <v>39</v>
      </c>
      <c r="B25" s="19" t="s">
        <v>63</v>
      </c>
      <c r="C25" s="19" t="s">
        <v>64</v>
      </c>
      <c r="D25" s="19" t="s">
        <v>47</v>
      </c>
      <c r="E25" s="20" t="s">
        <v>65</v>
      </c>
      <c r="F25" s="21" t="s">
        <v>43</v>
      </c>
    </row>
    <row r="26" spans="1:6" ht="15.75" thickTop="1" x14ac:dyDescent="0.2">
      <c r="A26" s="37" t="s">
        <v>66</v>
      </c>
      <c r="B26" s="31">
        <f>F17+F22</f>
        <v>5787.2879999999996</v>
      </c>
      <c r="C26" s="22">
        <v>1.4</v>
      </c>
      <c r="D26" s="22">
        <v>1.25</v>
      </c>
      <c r="E26" s="84">
        <v>15</v>
      </c>
      <c r="F26" s="27">
        <f>B26*C26*D26*E26</f>
        <v>151916.31</v>
      </c>
    </row>
    <row r="27" spans="1:6" ht="16.5" thickBot="1" x14ac:dyDescent="0.3">
      <c r="A27" s="115" t="s">
        <v>115</v>
      </c>
      <c r="B27" s="116"/>
      <c r="C27" s="116"/>
      <c r="D27" s="116"/>
      <c r="E27" s="117"/>
      <c r="F27" s="28">
        <f>SUM(F26:F26)</f>
        <v>151916.31</v>
      </c>
    </row>
    <row r="28" spans="1:6" ht="16.5" thickTop="1" x14ac:dyDescent="0.25">
      <c r="A28" s="24"/>
      <c r="B28" s="24"/>
      <c r="C28" s="24"/>
      <c r="D28" s="24"/>
      <c r="E28" s="24"/>
      <c r="F28" s="29"/>
    </row>
    <row r="29" spans="1:6" ht="15.75" thickBot="1" x14ac:dyDescent="0.25">
      <c r="A29" s="15" t="s">
        <v>96</v>
      </c>
      <c r="B29" s="16"/>
      <c r="C29" s="16"/>
      <c r="D29" s="16"/>
      <c r="E29" s="17"/>
      <c r="F29" s="15"/>
    </row>
    <row r="30" spans="1:6" ht="16.5" thickTop="1" thickBot="1" x14ac:dyDescent="0.25">
      <c r="A30" s="36" t="s">
        <v>39</v>
      </c>
      <c r="B30" s="19" t="s">
        <v>63</v>
      </c>
      <c r="C30" s="19" t="s">
        <v>64</v>
      </c>
      <c r="D30" s="19" t="s">
        <v>47</v>
      </c>
      <c r="E30" s="20" t="s">
        <v>65</v>
      </c>
      <c r="F30" s="21" t="s">
        <v>43</v>
      </c>
    </row>
    <row r="31" spans="1:6" ht="15.75" thickTop="1" x14ac:dyDescent="0.2">
      <c r="A31" s="37" t="s">
        <v>66</v>
      </c>
      <c r="B31" s="31">
        <f>B26</f>
        <v>5787.2879999999996</v>
      </c>
      <c r="C31" s="22">
        <v>1.4</v>
      </c>
      <c r="D31" s="22">
        <v>1.25</v>
      </c>
      <c r="E31" s="26"/>
      <c r="F31" s="27">
        <f>B31*C31*D31</f>
        <v>10127.753999999999</v>
      </c>
    </row>
    <row r="32" spans="1:6" ht="16.5" thickBot="1" x14ac:dyDescent="0.3">
      <c r="A32" s="115" t="s">
        <v>67</v>
      </c>
      <c r="B32" s="116"/>
      <c r="C32" s="116"/>
      <c r="D32" s="116"/>
      <c r="E32" s="117"/>
      <c r="F32" s="28">
        <f>SUM(F31:F31)</f>
        <v>10127.753999999999</v>
      </c>
    </row>
    <row r="33" spans="1:6" ht="16.5" thickTop="1" x14ac:dyDescent="0.25">
      <c r="A33" s="24"/>
      <c r="B33" s="24"/>
      <c r="C33" s="24"/>
      <c r="D33" s="24"/>
      <c r="E33" s="24"/>
      <c r="F33" s="29"/>
    </row>
    <row r="34" spans="1:6" ht="15.75" thickBot="1" x14ac:dyDescent="0.25">
      <c r="A34" s="15" t="s">
        <v>113</v>
      </c>
      <c r="B34" s="16"/>
      <c r="C34" s="16"/>
      <c r="D34" s="16"/>
      <c r="E34" s="17"/>
      <c r="F34" s="15"/>
    </row>
    <row r="35" spans="1:6" ht="16.5" thickTop="1" thickBot="1" x14ac:dyDescent="0.25">
      <c r="A35" s="36" t="s">
        <v>39</v>
      </c>
      <c r="B35" s="87" t="s">
        <v>3</v>
      </c>
      <c r="C35" s="88" t="s">
        <v>40</v>
      </c>
      <c r="D35" s="88" t="s">
        <v>56</v>
      </c>
      <c r="E35" s="88"/>
      <c r="F35" s="88" t="s">
        <v>43</v>
      </c>
    </row>
    <row r="36" spans="1:6" ht="15.75" thickTop="1" x14ac:dyDescent="0.2">
      <c r="A36" s="95" t="s">
        <v>51</v>
      </c>
      <c r="B36" s="91">
        <v>450</v>
      </c>
      <c r="C36" s="93"/>
      <c r="D36" s="90">
        <f>3.2-0.5</f>
        <v>2.7</v>
      </c>
      <c r="E36" s="90"/>
      <c r="F36" s="93">
        <f>B36*D36</f>
        <v>1215</v>
      </c>
    </row>
    <row r="37" spans="1:6" x14ac:dyDescent="0.2">
      <c r="A37" s="96" t="s">
        <v>52</v>
      </c>
      <c r="B37" s="92">
        <v>450</v>
      </c>
      <c r="C37" s="94"/>
      <c r="D37" s="38">
        <f>3.2-1</f>
        <v>2.2000000000000002</v>
      </c>
      <c r="E37" s="38"/>
      <c r="F37" s="94">
        <f>B37*D37</f>
        <v>990.00000000000011</v>
      </c>
    </row>
    <row r="38" spans="1:6" x14ac:dyDescent="0.2">
      <c r="A38" s="96" t="s">
        <v>53</v>
      </c>
      <c r="B38" s="92">
        <v>450</v>
      </c>
      <c r="C38" s="94"/>
      <c r="D38" s="38">
        <f>3.2-1.5</f>
        <v>1.7000000000000002</v>
      </c>
      <c r="E38" s="38"/>
      <c r="F38" s="94">
        <f t="shared" ref="F38:F40" si="0">B38*D38</f>
        <v>765.00000000000011</v>
      </c>
    </row>
    <row r="39" spans="1:6" x14ac:dyDescent="0.2">
      <c r="A39" s="96" t="s">
        <v>54</v>
      </c>
      <c r="B39" s="92">
        <v>450</v>
      </c>
      <c r="C39" s="94"/>
      <c r="D39" s="38">
        <f>3.2-2</f>
        <v>1.2000000000000002</v>
      </c>
      <c r="E39" s="38"/>
      <c r="F39" s="94">
        <f t="shared" si="0"/>
        <v>540.00000000000011</v>
      </c>
    </row>
    <row r="40" spans="1:6" x14ac:dyDescent="0.2">
      <c r="A40" s="96" t="s">
        <v>55</v>
      </c>
      <c r="B40" s="92">
        <v>450</v>
      </c>
      <c r="C40" s="94"/>
      <c r="D40" s="38">
        <f>3.2-2.5</f>
        <v>0.70000000000000018</v>
      </c>
      <c r="E40" s="38"/>
      <c r="F40" s="94">
        <f t="shared" si="0"/>
        <v>315.00000000000006</v>
      </c>
    </row>
    <row r="41" spans="1:6" ht="16.5" thickBot="1" x14ac:dyDescent="0.3">
      <c r="A41" s="121" t="s">
        <v>48</v>
      </c>
      <c r="B41" s="122"/>
      <c r="C41" s="122"/>
      <c r="D41" s="122"/>
      <c r="E41" s="123"/>
      <c r="F41" s="89">
        <f>SUM(F36:F40)</f>
        <v>3825</v>
      </c>
    </row>
    <row r="42" spans="1:6" ht="16.5" thickTop="1" x14ac:dyDescent="0.25">
      <c r="A42" s="24"/>
      <c r="B42" s="24"/>
      <c r="C42" s="24"/>
      <c r="D42" s="24"/>
      <c r="E42" s="24"/>
      <c r="F42" s="25"/>
    </row>
    <row r="43" spans="1:6" ht="15.75" thickBot="1" x14ac:dyDescent="0.25">
      <c r="A43" s="15" t="s">
        <v>97</v>
      </c>
      <c r="B43" s="16"/>
      <c r="C43" s="16"/>
      <c r="D43" s="16"/>
      <c r="E43" s="17"/>
      <c r="F43" s="15"/>
    </row>
    <row r="44" spans="1:6" ht="16.5" thickTop="1" thickBot="1" x14ac:dyDescent="0.25">
      <c r="A44" s="18" t="s">
        <v>39</v>
      </c>
      <c r="B44" s="19" t="s">
        <v>3</v>
      </c>
      <c r="C44" s="19" t="s">
        <v>40</v>
      </c>
      <c r="D44" s="19" t="s">
        <v>41</v>
      </c>
      <c r="E44" s="20" t="s">
        <v>58</v>
      </c>
      <c r="F44" s="21" t="s">
        <v>43</v>
      </c>
    </row>
    <row r="45" spans="1:6" ht="15.75" thickTop="1" x14ac:dyDescent="0.2">
      <c r="A45" s="97" t="s">
        <v>57</v>
      </c>
      <c r="B45" s="34">
        <v>1</v>
      </c>
      <c r="C45" s="32">
        <v>300</v>
      </c>
      <c r="D45" s="97">
        <v>3.2</v>
      </c>
      <c r="E45" s="34">
        <v>0.4</v>
      </c>
      <c r="F45" s="22">
        <f>E45*D45*C45*B45</f>
        <v>384.00000000000006</v>
      </c>
    </row>
    <row r="46" spans="1:6" ht="16.5" thickBot="1" x14ac:dyDescent="0.3">
      <c r="A46" s="115" t="s">
        <v>45</v>
      </c>
      <c r="B46" s="116"/>
      <c r="C46" s="116"/>
      <c r="D46" s="116"/>
      <c r="E46" s="117"/>
      <c r="F46" s="23">
        <f>SUM(F45:F45)</f>
        <v>384.00000000000006</v>
      </c>
    </row>
    <row r="47" spans="1:6" ht="16.5" thickTop="1" x14ac:dyDescent="0.25">
      <c r="A47" s="24"/>
      <c r="B47" s="24"/>
      <c r="C47" s="24"/>
      <c r="D47" s="24"/>
      <c r="E47" s="24"/>
      <c r="F47" s="25"/>
    </row>
    <row r="48" spans="1:6" ht="15.75" thickBot="1" x14ac:dyDescent="0.25">
      <c r="A48" s="15" t="s">
        <v>98</v>
      </c>
      <c r="B48" s="16"/>
      <c r="C48" s="16"/>
      <c r="D48" s="16"/>
      <c r="E48" s="17"/>
      <c r="F48" s="15"/>
    </row>
    <row r="49" spans="1:8" ht="16.5" thickTop="1" thickBot="1" x14ac:dyDescent="0.25">
      <c r="A49" s="18" t="s">
        <v>39</v>
      </c>
      <c r="B49" s="19" t="s">
        <v>3</v>
      </c>
      <c r="C49" s="19" t="s">
        <v>40</v>
      </c>
      <c r="D49" s="19" t="s">
        <v>41</v>
      </c>
      <c r="E49" s="20" t="s">
        <v>42</v>
      </c>
      <c r="F49" s="21" t="s">
        <v>43</v>
      </c>
    </row>
    <row r="50" spans="1:8" ht="15.75" thickTop="1" x14ac:dyDescent="0.2">
      <c r="A50" s="97" t="s">
        <v>59</v>
      </c>
      <c r="B50" s="97">
        <v>1</v>
      </c>
      <c r="C50" s="97">
        <v>300</v>
      </c>
      <c r="D50" s="34">
        <v>3.2</v>
      </c>
      <c r="E50" s="98">
        <v>0.4</v>
      </c>
      <c r="F50" s="98">
        <f>B50*C50*D50*E50</f>
        <v>384</v>
      </c>
    </row>
    <row r="51" spans="1:8" ht="16.5" thickBot="1" x14ac:dyDescent="0.3">
      <c r="A51" s="115" t="s">
        <v>45</v>
      </c>
      <c r="B51" s="116"/>
      <c r="C51" s="116"/>
      <c r="D51" s="116"/>
      <c r="E51" s="117"/>
      <c r="F51" s="28">
        <f>SUM(F50:F50)</f>
        <v>384</v>
      </c>
    </row>
    <row r="52" spans="1:8" ht="16.5" thickTop="1" x14ac:dyDescent="0.25">
      <c r="A52" s="24"/>
      <c r="B52" s="24"/>
      <c r="C52" s="24"/>
      <c r="D52" s="24"/>
      <c r="E52" s="24"/>
      <c r="F52" s="25"/>
    </row>
    <row r="53" spans="1:8" ht="15.75" thickBot="1" x14ac:dyDescent="0.25">
      <c r="A53" s="15" t="s">
        <v>99</v>
      </c>
      <c r="B53" s="16"/>
      <c r="C53" s="16"/>
      <c r="D53" s="16"/>
      <c r="E53" s="17"/>
      <c r="F53" s="15"/>
    </row>
    <row r="54" spans="1:8" ht="16.5" thickTop="1" thickBot="1" x14ac:dyDescent="0.25">
      <c r="A54" s="18" t="s">
        <v>39</v>
      </c>
      <c r="B54" s="19" t="s">
        <v>3</v>
      </c>
      <c r="C54" s="19" t="s">
        <v>40</v>
      </c>
      <c r="D54" s="19" t="s">
        <v>41</v>
      </c>
      <c r="E54" s="20" t="s">
        <v>58</v>
      </c>
      <c r="F54" s="21" t="s">
        <v>43</v>
      </c>
    </row>
    <row r="55" spans="1:8" ht="15.75" thickTop="1" x14ac:dyDescent="0.2">
      <c r="A55" s="22" t="s">
        <v>60</v>
      </c>
      <c r="B55" s="22">
        <v>1</v>
      </c>
      <c r="C55" s="22">
        <v>300</v>
      </c>
      <c r="D55" s="22">
        <v>3.2</v>
      </c>
      <c r="E55" s="26">
        <v>0.05</v>
      </c>
      <c r="F55" s="27">
        <f t="shared" ref="F55:F56" si="1">C55*D55*E55</f>
        <v>48</v>
      </c>
    </row>
    <row r="56" spans="1:8" x14ac:dyDescent="0.2">
      <c r="A56" s="22" t="s">
        <v>61</v>
      </c>
      <c r="B56" s="22">
        <v>1</v>
      </c>
      <c r="C56" s="22">
        <v>300</v>
      </c>
      <c r="D56" s="22">
        <v>0.5</v>
      </c>
      <c r="E56" s="26">
        <v>7.0000000000000007E-2</v>
      </c>
      <c r="F56" s="27">
        <f t="shared" si="1"/>
        <v>10.500000000000002</v>
      </c>
    </row>
    <row r="57" spans="1:8" ht="16.5" thickBot="1" x14ac:dyDescent="0.3">
      <c r="A57" s="115" t="s">
        <v>117</v>
      </c>
      <c r="B57" s="116"/>
      <c r="C57" s="116"/>
      <c r="D57" s="116"/>
      <c r="E57" s="117"/>
      <c r="F57" s="28">
        <f>SUM(F55:F56)</f>
        <v>58.5</v>
      </c>
    </row>
    <row r="58" spans="1:8" ht="16.5" thickTop="1" x14ac:dyDescent="0.25">
      <c r="A58" s="24"/>
      <c r="B58" s="24"/>
      <c r="C58" s="24"/>
      <c r="D58" s="24"/>
      <c r="E58" s="24"/>
      <c r="F58" s="25"/>
    </row>
    <row r="59" spans="1:8" ht="15.75" thickBot="1" x14ac:dyDescent="0.25">
      <c r="A59" s="15" t="s">
        <v>100</v>
      </c>
      <c r="B59" s="16"/>
      <c r="C59" s="16"/>
      <c r="D59" s="16"/>
      <c r="E59" s="17"/>
      <c r="F59" s="15"/>
    </row>
    <row r="60" spans="1:8" ht="16.5" thickTop="1" thickBot="1" x14ac:dyDescent="0.25">
      <c r="A60" s="18" t="s">
        <v>39</v>
      </c>
      <c r="B60" s="19" t="s">
        <v>3</v>
      </c>
      <c r="C60" s="19" t="s">
        <v>40</v>
      </c>
      <c r="D60" s="19" t="s">
        <v>41</v>
      </c>
      <c r="E60" s="20" t="s">
        <v>42</v>
      </c>
      <c r="F60" s="21" t="s">
        <v>43</v>
      </c>
    </row>
    <row r="61" spans="1:8" ht="15.75" thickTop="1" x14ac:dyDescent="0.2">
      <c r="A61" s="22" t="s">
        <v>62</v>
      </c>
      <c r="B61" s="22">
        <v>2</v>
      </c>
      <c r="C61" s="33">
        <v>300</v>
      </c>
      <c r="D61" s="34"/>
      <c r="E61" s="26">
        <v>0.4</v>
      </c>
      <c r="F61" s="22">
        <f>B61*C61*E61</f>
        <v>240</v>
      </c>
      <c r="H61" s="39"/>
    </row>
    <row r="62" spans="1:8" ht="16.5" thickBot="1" x14ac:dyDescent="0.3">
      <c r="A62" s="115" t="s">
        <v>45</v>
      </c>
      <c r="B62" s="116"/>
      <c r="C62" s="116"/>
      <c r="D62" s="116"/>
      <c r="E62" s="117"/>
      <c r="F62" s="23">
        <f>SUM(F61:F61)</f>
        <v>240</v>
      </c>
    </row>
    <row r="63" spans="1:8" ht="16.5" thickTop="1" x14ac:dyDescent="0.25">
      <c r="A63" s="24"/>
      <c r="B63" s="24"/>
      <c r="C63" s="24"/>
      <c r="D63" s="24"/>
      <c r="E63" s="24"/>
      <c r="F63" s="25"/>
    </row>
    <row r="64" spans="1:8" ht="15.75" thickBot="1" x14ac:dyDescent="0.25">
      <c r="A64" s="15" t="s">
        <v>101</v>
      </c>
      <c r="B64" s="16"/>
      <c r="C64" s="16"/>
      <c r="D64" s="16"/>
      <c r="E64" s="17"/>
      <c r="F64" s="15"/>
    </row>
    <row r="65" spans="1:6" ht="16.5" thickTop="1" thickBot="1" x14ac:dyDescent="0.25">
      <c r="A65" s="18" t="s">
        <v>39</v>
      </c>
      <c r="B65" s="19" t="s">
        <v>3</v>
      </c>
      <c r="C65" s="19" t="s">
        <v>40</v>
      </c>
      <c r="D65" s="19" t="s">
        <v>41</v>
      </c>
      <c r="E65" s="20" t="s">
        <v>42</v>
      </c>
      <c r="F65" s="21" t="s">
        <v>43</v>
      </c>
    </row>
    <row r="66" spans="1:6" ht="15.75" thickTop="1" x14ac:dyDescent="0.2">
      <c r="A66" s="85" t="s">
        <v>51</v>
      </c>
      <c r="B66" s="34">
        <v>1</v>
      </c>
      <c r="C66" s="33">
        <v>300</v>
      </c>
      <c r="D66" s="34">
        <v>3.2</v>
      </c>
      <c r="E66" s="84">
        <v>1</v>
      </c>
      <c r="F66" s="22">
        <f>B66*C66*D66*E66</f>
        <v>960</v>
      </c>
    </row>
    <row r="67" spans="1:6" x14ac:dyDescent="0.2">
      <c r="A67" s="85" t="s">
        <v>52</v>
      </c>
      <c r="B67" s="30">
        <v>1</v>
      </c>
      <c r="C67" s="35">
        <v>300</v>
      </c>
      <c r="D67" s="30">
        <f>3.2-0.5</f>
        <v>2.7</v>
      </c>
      <c r="E67" s="84">
        <v>1</v>
      </c>
      <c r="F67" s="22">
        <f t="shared" ref="F67:F70" si="2">B67*C67*D67*E67</f>
        <v>810</v>
      </c>
    </row>
    <row r="68" spans="1:6" x14ac:dyDescent="0.2">
      <c r="A68" s="85" t="s">
        <v>53</v>
      </c>
      <c r="B68" s="30">
        <v>1</v>
      </c>
      <c r="C68" s="35">
        <v>300</v>
      </c>
      <c r="D68" s="30">
        <f>3.2-1</f>
        <v>2.2000000000000002</v>
      </c>
      <c r="E68" s="84">
        <v>1</v>
      </c>
      <c r="F68" s="22">
        <f t="shared" si="2"/>
        <v>660</v>
      </c>
    </row>
    <row r="69" spans="1:6" x14ac:dyDescent="0.2">
      <c r="A69" s="85" t="s">
        <v>54</v>
      </c>
      <c r="B69" s="30">
        <v>1</v>
      </c>
      <c r="C69" s="35">
        <v>300</v>
      </c>
      <c r="D69" s="30">
        <f>3.2-1.5</f>
        <v>1.7000000000000002</v>
      </c>
      <c r="E69" s="84">
        <v>1</v>
      </c>
      <c r="F69" s="22">
        <f t="shared" si="2"/>
        <v>510.00000000000006</v>
      </c>
    </row>
    <row r="70" spans="1:6" x14ac:dyDescent="0.2">
      <c r="A70" s="85" t="s">
        <v>55</v>
      </c>
      <c r="B70" s="30">
        <v>1</v>
      </c>
      <c r="C70" s="35">
        <v>300</v>
      </c>
      <c r="D70" s="30">
        <f>3.2-2</f>
        <v>1.2000000000000002</v>
      </c>
      <c r="E70" s="84">
        <v>2</v>
      </c>
      <c r="F70" s="22">
        <f t="shared" si="2"/>
        <v>720.00000000000011</v>
      </c>
    </row>
    <row r="71" spans="1:6" ht="16.5" thickBot="1" x14ac:dyDescent="0.3">
      <c r="A71" s="115" t="s">
        <v>46</v>
      </c>
      <c r="B71" s="116"/>
      <c r="C71" s="116"/>
      <c r="D71" s="116"/>
      <c r="E71" s="117"/>
      <c r="F71" s="23">
        <f>SUM(F66:F70)</f>
        <v>3660</v>
      </c>
    </row>
    <row r="72" spans="1:6" ht="15.75" thickTop="1" x14ac:dyDescent="0.2">
      <c r="A72" s="80"/>
      <c r="B72" s="80"/>
      <c r="C72" s="80"/>
      <c r="D72" s="80"/>
      <c r="E72" s="80"/>
      <c r="F72" s="80"/>
    </row>
  </sheetData>
  <mergeCells count="15">
    <mergeCell ref="A62:E62"/>
    <mergeCell ref="A71:E71"/>
    <mergeCell ref="A27:E27"/>
    <mergeCell ref="A32:E32"/>
    <mergeCell ref="A41:E41"/>
    <mergeCell ref="A46:E46"/>
    <mergeCell ref="A51:E51"/>
    <mergeCell ref="A57:E57"/>
    <mergeCell ref="A22:E22"/>
    <mergeCell ref="A1:F1"/>
    <mergeCell ref="A3:F3"/>
    <mergeCell ref="A7:E7"/>
    <mergeCell ref="A12:E12"/>
    <mergeCell ref="A17:E17"/>
    <mergeCell ref="A2:F2"/>
  </mergeCells>
  <printOptions horizontalCentered="1"/>
  <pageMargins left="0.70866141732283472" right="0.51181102362204722" top="0.39370078740157483" bottom="0.78740157480314965" header="0.31496062992125984" footer="0.31496062992125984"/>
  <pageSetup paperSize="9"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K38"/>
  <sheetViews>
    <sheetView showGridLines="0" view="pageBreakPreview" zoomScale="70" zoomScaleNormal="75" zoomScaleSheetLayoutView="70" workbookViewId="0">
      <selection activeCell="D1" sqref="D1:H1"/>
    </sheetView>
  </sheetViews>
  <sheetFormatPr defaultColWidth="11.5546875" defaultRowHeight="15" x14ac:dyDescent="0.2"/>
  <cols>
    <col min="1" max="1" width="5.88671875" style="3" customWidth="1"/>
    <col min="2" max="2" width="13" style="3" bestFit="1" customWidth="1"/>
    <col min="3" max="3" width="56.6640625" style="5" customWidth="1"/>
    <col min="4" max="4" width="7.21875" style="6" customWidth="1"/>
    <col min="5" max="5" width="11.109375" style="7" customWidth="1"/>
    <col min="6" max="6" width="11" style="73" customWidth="1"/>
    <col min="7" max="7" width="12.44140625" style="4" customWidth="1"/>
    <col min="8" max="8" width="14.88671875" style="68" bestFit="1" customWidth="1"/>
    <col min="9" max="9" width="11.5546875" style="1"/>
    <col min="10" max="10" width="17.33203125" style="1" customWidth="1"/>
    <col min="11" max="16384" width="11.5546875" style="1"/>
  </cols>
  <sheetData>
    <row r="1" spans="1:8" ht="21" customHeight="1" x14ac:dyDescent="0.3">
      <c r="A1" s="100"/>
      <c r="B1" s="101"/>
      <c r="C1" s="102"/>
      <c r="D1" s="124"/>
      <c r="E1" s="124"/>
      <c r="F1" s="124"/>
      <c r="G1" s="124"/>
      <c r="H1" s="125"/>
    </row>
    <row r="2" spans="1:8" ht="21" customHeight="1" x14ac:dyDescent="0.25">
      <c r="A2" s="103"/>
      <c r="B2" s="8"/>
      <c r="C2" s="76" t="s">
        <v>111</v>
      </c>
      <c r="D2" s="126"/>
      <c r="E2" s="126"/>
      <c r="F2" s="126"/>
      <c r="G2" s="126"/>
      <c r="H2" s="127"/>
    </row>
    <row r="3" spans="1:8" ht="21" customHeight="1" x14ac:dyDescent="0.25">
      <c r="A3" s="103"/>
      <c r="B3" s="8"/>
      <c r="C3" s="104" t="s">
        <v>112</v>
      </c>
      <c r="D3" s="77"/>
      <c r="E3" s="77"/>
      <c r="F3" s="77"/>
      <c r="G3" s="77"/>
      <c r="H3" s="105"/>
    </row>
    <row r="4" spans="1:8" ht="21" customHeight="1" x14ac:dyDescent="0.25">
      <c r="A4" s="103"/>
      <c r="B4" s="8"/>
      <c r="C4" s="106"/>
      <c r="D4" s="74"/>
      <c r="E4" s="74"/>
      <c r="F4" s="74"/>
      <c r="G4" s="74"/>
      <c r="H4" s="107"/>
    </row>
    <row r="5" spans="1:8" ht="21" customHeight="1" x14ac:dyDescent="0.3">
      <c r="A5" s="103"/>
      <c r="B5" s="8"/>
      <c r="C5" s="75" t="s">
        <v>122</v>
      </c>
      <c r="D5" s="13"/>
      <c r="E5" s="9"/>
      <c r="F5" s="71"/>
      <c r="G5" s="10"/>
      <c r="H5" s="108"/>
    </row>
    <row r="6" spans="1:8" ht="21" customHeight="1" x14ac:dyDescent="0.3">
      <c r="A6" s="103"/>
      <c r="B6" s="8"/>
      <c r="C6" s="75" t="s">
        <v>116</v>
      </c>
      <c r="D6" s="13"/>
      <c r="E6" s="9"/>
      <c r="F6" s="71"/>
      <c r="G6" s="10"/>
      <c r="H6" s="108"/>
    </row>
    <row r="7" spans="1:8" ht="21" customHeight="1" thickBot="1" x14ac:dyDescent="0.35">
      <c r="A7" s="103"/>
      <c r="B7" s="8"/>
      <c r="C7" s="75"/>
      <c r="D7" s="13"/>
      <c r="E7" s="11"/>
      <c r="F7" s="72"/>
      <c r="G7" s="12"/>
      <c r="H7" s="109"/>
    </row>
    <row r="8" spans="1:8" ht="21" customHeight="1" x14ac:dyDescent="0.2">
      <c r="A8" s="128" t="s">
        <v>109</v>
      </c>
      <c r="B8" s="129"/>
      <c r="C8" s="129"/>
      <c r="D8" s="129"/>
      <c r="E8" s="129"/>
      <c r="F8" s="129"/>
      <c r="G8" s="129"/>
      <c r="H8" s="130"/>
    </row>
    <row r="9" spans="1:8" ht="31.5" customHeight="1" x14ac:dyDescent="0.2">
      <c r="A9" s="131" t="s">
        <v>0</v>
      </c>
      <c r="B9" s="131" t="s">
        <v>4</v>
      </c>
      <c r="C9" s="133" t="s">
        <v>1</v>
      </c>
      <c r="D9" s="131" t="s">
        <v>2</v>
      </c>
      <c r="E9" s="135" t="s">
        <v>3</v>
      </c>
      <c r="F9" s="137" t="s">
        <v>7</v>
      </c>
      <c r="G9" s="137" t="s">
        <v>72</v>
      </c>
      <c r="H9" s="145" t="s">
        <v>108</v>
      </c>
    </row>
    <row r="10" spans="1:8" x14ac:dyDescent="0.2">
      <c r="A10" s="132"/>
      <c r="B10" s="132"/>
      <c r="C10" s="134"/>
      <c r="D10" s="132"/>
      <c r="E10" s="136"/>
      <c r="F10" s="138"/>
      <c r="G10" s="138"/>
      <c r="H10" s="146"/>
    </row>
    <row r="11" spans="1:8" s="55" customFormat="1" ht="21" customHeight="1" x14ac:dyDescent="0.2">
      <c r="A11" s="66" t="s">
        <v>21</v>
      </c>
      <c r="B11" s="66"/>
      <c r="C11" s="57" t="s">
        <v>20</v>
      </c>
      <c r="D11" s="58"/>
      <c r="E11" s="59"/>
      <c r="F11" s="60"/>
      <c r="G11" s="81">
        <v>1.2332000000000001</v>
      </c>
      <c r="H11" s="69">
        <f>SUM(H12:H13)</f>
        <v>8760.39</v>
      </c>
    </row>
    <row r="12" spans="1:8" s="14" customFormat="1" ht="42" customHeight="1" x14ac:dyDescent="0.2">
      <c r="A12" s="110" t="s">
        <v>22</v>
      </c>
      <c r="B12" s="43" t="s">
        <v>70</v>
      </c>
      <c r="C12" s="44" t="s">
        <v>71</v>
      </c>
      <c r="D12" s="45" t="s">
        <v>5</v>
      </c>
      <c r="E12" s="46">
        <f>'MEMÓRIA DE CÁLCULO solo cimento'!F7</f>
        <v>3</v>
      </c>
      <c r="F12" s="47">
        <v>504.49</v>
      </c>
      <c r="G12" s="47">
        <f>TRUNC(F12*$G$11,2)</f>
        <v>622.13</v>
      </c>
      <c r="H12" s="78">
        <f>E12*G12</f>
        <v>1866.3899999999999</v>
      </c>
    </row>
    <row r="13" spans="1:8" s="14" customFormat="1" ht="42" customHeight="1" x14ac:dyDescent="0.2">
      <c r="A13" s="110" t="s">
        <v>23</v>
      </c>
      <c r="B13" s="43" t="s">
        <v>73</v>
      </c>
      <c r="C13" s="44" t="s">
        <v>24</v>
      </c>
      <c r="D13" s="45" t="s">
        <v>5</v>
      </c>
      <c r="E13" s="46">
        <f>'MEMÓRIA DE CÁLCULO solo cimento'!F12</f>
        <v>1800</v>
      </c>
      <c r="F13" s="47">
        <v>3.11</v>
      </c>
      <c r="G13" s="47">
        <f>TRUNC(F13*$G$11,2)</f>
        <v>3.83</v>
      </c>
      <c r="H13" s="78">
        <f>E13*G13</f>
        <v>6894</v>
      </c>
    </row>
    <row r="14" spans="1:8" s="56" customFormat="1" ht="21" customHeight="1" x14ac:dyDescent="0.2">
      <c r="A14" s="66" t="s">
        <v>8</v>
      </c>
      <c r="B14" s="66"/>
      <c r="C14" s="57" t="s">
        <v>12</v>
      </c>
      <c r="D14" s="58"/>
      <c r="E14" s="61"/>
      <c r="F14" s="60"/>
      <c r="G14" s="60"/>
      <c r="H14" s="69">
        <f>H15+H16</f>
        <v>47561.423759999998</v>
      </c>
    </row>
    <row r="15" spans="1:8" s="14" customFormat="1" ht="38.25" customHeight="1" x14ac:dyDescent="0.2">
      <c r="A15" s="110" t="s">
        <v>9</v>
      </c>
      <c r="B15" s="43" t="s">
        <v>68</v>
      </c>
      <c r="C15" s="44" t="s">
        <v>69</v>
      </c>
      <c r="D15" s="45" t="s">
        <v>6</v>
      </c>
      <c r="E15" s="46">
        <f>'MEMÓRIA DE CÁLCULO solo cimento'!F17</f>
        <v>5760</v>
      </c>
      <c r="F15" s="47">
        <v>5.98</v>
      </c>
      <c r="G15" s="47">
        <f>TRUNC(F15*$G$11,2)</f>
        <v>7.37</v>
      </c>
      <c r="H15" s="78">
        <f>E15*G15</f>
        <v>42451.199999999997</v>
      </c>
    </row>
    <row r="16" spans="1:8" s="14" customFormat="1" ht="55.5" customHeight="1" x14ac:dyDescent="0.2">
      <c r="A16" s="110" t="s">
        <v>87</v>
      </c>
      <c r="B16" s="43" t="s">
        <v>75</v>
      </c>
      <c r="C16" s="44" t="s">
        <v>76</v>
      </c>
      <c r="D16" s="45" t="s">
        <v>6</v>
      </c>
      <c r="E16" s="46">
        <f>'MEMÓRIA DE CÁLCULO solo cimento'!F22</f>
        <v>27.287999999999997</v>
      </c>
      <c r="F16" s="47">
        <v>151.86000000000001</v>
      </c>
      <c r="G16" s="47">
        <f>TRUNC(F16*$G$11,2)</f>
        <v>187.27</v>
      </c>
      <c r="H16" s="78">
        <f>E16*G16</f>
        <v>5110.2237599999999</v>
      </c>
    </row>
    <row r="17" spans="1:11" s="2" customFormat="1" ht="21" customHeight="1" x14ac:dyDescent="0.2">
      <c r="A17" s="111" t="s">
        <v>10</v>
      </c>
      <c r="B17" s="49"/>
      <c r="C17" s="40" t="s">
        <v>15</v>
      </c>
      <c r="D17" s="40"/>
      <c r="E17" s="42"/>
      <c r="F17" s="42"/>
      <c r="G17" s="42"/>
      <c r="H17" s="48">
        <f>SUM(H18:H19)</f>
        <v>478029.98879999993</v>
      </c>
    </row>
    <row r="18" spans="1:11" s="14" customFormat="1" ht="75.75" customHeight="1" x14ac:dyDescent="0.2">
      <c r="A18" s="112" t="s">
        <v>16</v>
      </c>
      <c r="B18" s="50" t="s">
        <v>77</v>
      </c>
      <c r="C18" s="44" t="s">
        <v>106</v>
      </c>
      <c r="D18" s="43" t="s">
        <v>18</v>
      </c>
      <c r="E18" s="51">
        <f>'MEMÓRIA DE CÁLCULO solo cimento'!F27</f>
        <v>151916.31</v>
      </c>
      <c r="F18" s="47">
        <v>2.46</v>
      </c>
      <c r="G18" s="47">
        <f>TRUNC(F18*$G$11,2)</f>
        <v>3.03</v>
      </c>
      <c r="H18" s="78">
        <f>E18*G18</f>
        <v>460306.41929999995</v>
      </c>
    </row>
    <row r="19" spans="1:11" s="14" customFormat="1" ht="87.75" customHeight="1" x14ac:dyDescent="0.2">
      <c r="A19" s="112" t="s">
        <v>74</v>
      </c>
      <c r="B19" s="50" t="s">
        <v>78</v>
      </c>
      <c r="C19" s="44" t="s">
        <v>107</v>
      </c>
      <c r="D19" s="43" t="s">
        <v>13</v>
      </c>
      <c r="E19" s="51">
        <f>'MEMÓRIA DE CÁLCULO solo cimento'!F32</f>
        <v>10127.753999999999</v>
      </c>
      <c r="F19" s="47">
        <v>1.42</v>
      </c>
      <c r="G19" s="47">
        <f>TRUNC(F19*$G$11,2)</f>
        <v>1.75</v>
      </c>
      <c r="H19" s="78">
        <f>E19*G19</f>
        <v>17723.569499999998</v>
      </c>
    </row>
    <row r="20" spans="1:11" s="2" customFormat="1" ht="21" customHeight="1" x14ac:dyDescent="0.2">
      <c r="A20" s="40" t="s">
        <v>11</v>
      </c>
      <c r="B20" s="52"/>
      <c r="C20" s="41" t="s">
        <v>26</v>
      </c>
      <c r="D20" s="40"/>
      <c r="E20" s="42"/>
      <c r="F20" s="42"/>
      <c r="G20" s="42"/>
      <c r="H20" s="99">
        <f>H21</f>
        <v>113373</v>
      </c>
    </row>
    <row r="21" spans="1:11" s="14" customFormat="1" ht="47.25" customHeight="1" x14ac:dyDescent="0.2">
      <c r="A21" s="43" t="s">
        <v>17</v>
      </c>
      <c r="B21" s="50" t="s">
        <v>79</v>
      </c>
      <c r="C21" s="44" t="s">
        <v>36</v>
      </c>
      <c r="D21" s="43" t="s">
        <v>28</v>
      </c>
      <c r="E21" s="51">
        <f>'MEMÓRIA DE CÁLCULO solo cimento'!F41</f>
        <v>3825</v>
      </c>
      <c r="F21" s="47">
        <v>24.04</v>
      </c>
      <c r="G21" s="47">
        <f>TRUNC(F21*$G$11,2)</f>
        <v>29.64</v>
      </c>
      <c r="H21" s="78">
        <f>E21*G21</f>
        <v>113373</v>
      </c>
    </row>
    <row r="22" spans="1:11" s="2" customFormat="1" ht="21" customHeight="1" x14ac:dyDescent="0.2">
      <c r="A22" s="40" t="s">
        <v>14</v>
      </c>
      <c r="B22" s="52"/>
      <c r="C22" s="41" t="s">
        <v>30</v>
      </c>
      <c r="D22" s="40"/>
      <c r="E22" s="42"/>
      <c r="F22" s="48"/>
      <c r="G22" s="48"/>
      <c r="H22" s="48">
        <f>H23</f>
        <v>57550.080000000009</v>
      </c>
    </row>
    <row r="23" spans="1:11" s="14" customFormat="1" ht="47.25" customHeight="1" x14ac:dyDescent="0.2">
      <c r="A23" s="43" t="s">
        <v>19</v>
      </c>
      <c r="B23" s="50" t="s">
        <v>80</v>
      </c>
      <c r="C23" s="44" t="s">
        <v>32</v>
      </c>
      <c r="D23" s="43" t="s">
        <v>6</v>
      </c>
      <c r="E23" s="51">
        <f>'MEMÓRIA DE CÁLCULO solo cimento'!F46</f>
        <v>384.00000000000006</v>
      </c>
      <c r="F23" s="47">
        <v>121.53</v>
      </c>
      <c r="G23" s="47">
        <f>TRUNC(F23*$G$11,2)</f>
        <v>149.87</v>
      </c>
      <c r="H23" s="78">
        <f>E23*G23</f>
        <v>57550.080000000009</v>
      </c>
    </row>
    <row r="24" spans="1:11" s="2" customFormat="1" ht="21" customHeight="1" x14ac:dyDescent="0.2">
      <c r="A24" s="40" t="s">
        <v>25</v>
      </c>
      <c r="B24" s="52"/>
      <c r="C24" s="41" t="s">
        <v>33</v>
      </c>
      <c r="D24" s="40"/>
      <c r="E24" s="42"/>
      <c r="F24" s="48"/>
      <c r="G24" s="48"/>
      <c r="H24" s="48">
        <f>SUM(H25:H26)</f>
        <v>259921.27500000002</v>
      </c>
    </row>
    <row r="25" spans="1:11" s="14" customFormat="1" ht="74.25" customHeight="1" x14ac:dyDescent="0.2">
      <c r="A25" s="110" t="s">
        <v>27</v>
      </c>
      <c r="B25" s="50" t="s">
        <v>81</v>
      </c>
      <c r="C25" s="44" t="s">
        <v>34</v>
      </c>
      <c r="D25" s="43" t="s">
        <v>6</v>
      </c>
      <c r="E25" s="51">
        <f>'MEMÓRIA DE CÁLCULO solo cimento'!F51</f>
        <v>384</v>
      </c>
      <c r="F25" s="47">
        <v>468.67</v>
      </c>
      <c r="G25" s="47">
        <f>TRUNC(F25*$G$11,2)</f>
        <v>577.96</v>
      </c>
      <c r="H25" s="78">
        <f>E25*G25</f>
        <v>221936.64000000001</v>
      </c>
    </row>
    <row r="26" spans="1:11" s="14" customFormat="1" ht="54" customHeight="1" x14ac:dyDescent="0.2">
      <c r="A26" s="110" t="s">
        <v>88</v>
      </c>
      <c r="B26" s="50" t="s">
        <v>82</v>
      </c>
      <c r="C26" s="44" t="s">
        <v>83</v>
      </c>
      <c r="D26" s="43" t="s">
        <v>6</v>
      </c>
      <c r="E26" s="51">
        <f>'MEMÓRIA DE CÁLCULO solo cimento'!F57</f>
        <v>58.5</v>
      </c>
      <c r="F26" s="47">
        <v>526.53</v>
      </c>
      <c r="G26" s="47">
        <f>TRUNC(F26*$G$11,2)</f>
        <v>649.30999999999995</v>
      </c>
      <c r="H26" s="78">
        <f>E26*G26</f>
        <v>37984.634999999995</v>
      </c>
    </row>
    <row r="27" spans="1:11" s="2" customFormat="1" ht="21" customHeight="1" x14ac:dyDescent="0.2">
      <c r="A27" s="40" t="s">
        <v>89</v>
      </c>
      <c r="B27" s="52"/>
      <c r="C27" s="41" t="s">
        <v>37</v>
      </c>
      <c r="D27" s="40"/>
      <c r="E27" s="42"/>
      <c r="F27" s="53"/>
      <c r="G27" s="48"/>
      <c r="H27" s="79">
        <f>H28</f>
        <v>16411.199999999997</v>
      </c>
    </row>
    <row r="28" spans="1:11" s="14" customFormat="1" ht="77.25" customHeight="1" x14ac:dyDescent="0.2">
      <c r="A28" s="110" t="s">
        <v>90</v>
      </c>
      <c r="B28" s="50" t="s">
        <v>84</v>
      </c>
      <c r="C28" s="44" t="s">
        <v>38</v>
      </c>
      <c r="D28" s="43" t="s">
        <v>5</v>
      </c>
      <c r="E28" s="51">
        <f>'MEMÓRIA DE CÁLCULO solo cimento'!F62</f>
        <v>240</v>
      </c>
      <c r="F28" s="47">
        <v>55.45</v>
      </c>
      <c r="G28" s="47">
        <f>TRUNC(F28*$G$11,2)</f>
        <v>68.38</v>
      </c>
      <c r="H28" s="78">
        <f>E28*G28</f>
        <v>16411.199999999997</v>
      </c>
    </row>
    <row r="29" spans="1:11" s="56" customFormat="1" ht="21" customHeight="1" x14ac:dyDescent="0.2">
      <c r="A29" s="113" t="s">
        <v>29</v>
      </c>
      <c r="B29" s="67"/>
      <c r="C29" s="62" t="s">
        <v>35</v>
      </c>
      <c r="D29" s="63"/>
      <c r="E29" s="64"/>
      <c r="F29" s="65"/>
      <c r="G29" s="65"/>
      <c r="H29" s="69">
        <f>H30</f>
        <v>1001302.7999999999</v>
      </c>
    </row>
    <row r="30" spans="1:11" s="14" customFormat="1" ht="48.75" customHeight="1" x14ac:dyDescent="0.2">
      <c r="A30" s="112" t="s">
        <v>31</v>
      </c>
      <c r="B30" s="43" t="s">
        <v>85</v>
      </c>
      <c r="C30" s="54" t="s">
        <v>86</v>
      </c>
      <c r="D30" s="45" t="s">
        <v>6</v>
      </c>
      <c r="E30" s="46">
        <f>'MEMÓRIA DE CÁLCULO solo cimento'!F71</f>
        <v>3660</v>
      </c>
      <c r="F30" s="47">
        <v>221.85</v>
      </c>
      <c r="G30" s="47">
        <f>TRUNC(F30*$G$11,2)</f>
        <v>273.58</v>
      </c>
      <c r="H30" s="78">
        <f>E30*G30</f>
        <v>1001302.7999999999</v>
      </c>
    </row>
    <row r="31" spans="1:11" s="55" customFormat="1" ht="30" customHeight="1" x14ac:dyDescent="0.2">
      <c r="A31" s="114"/>
      <c r="B31" s="70"/>
      <c r="C31" s="62" t="s">
        <v>110</v>
      </c>
      <c r="D31" s="63"/>
      <c r="E31" s="62"/>
      <c r="F31" s="62"/>
      <c r="G31" s="62"/>
      <c r="H31" s="69">
        <f>H29+H27+H24+H22+H20+H17+H14+H11</f>
        <v>1982910.1575599997</v>
      </c>
      <c r="J31" s="82"/>
      <c r="K31" s="83"/>
    </row>
    <row r="32" spans="1:11" ht="15.75" x14ac:dyDescent="0.2">
      <c r="A32" s="147" t="s">
        <v>102</v>
      </c>
      <c r="B32" s="148"/>
      <c r="C32" s="148"/>
      <c r="D32" s="148"/>
      <c r="E32" s="148"/>
      <c r="F32" s="148"/>
      <c r="G32" s="148"/>
      <c r="H32" s="149"/>
    </row>
    <row r="33" spans="1:8" x14ac:dyDescent="0.2">
      <c r="A33" s="139" t="s">
        <v>103</v>
      </c>
      <c r="B33" s="140"/>
      <c r="C33" s="140"/>
      <c r="D33" s="140"/>
      <c r="E33" s="140"/>
      <c r="F33" s="140"/>
      <c r="G33" s="140"/>
      <c r="H33" s="141"/>
    </row>
    <row r="34" spans="1:8" ht="15.75" x14ac:dyDescent="0.2">
      <c r="A34" s="139" t="s">
        <v>118</v>
      </c>
      <c r="B34" s="140"/>
      <c r="C34" s="140"/>
      <c r="D34" s="140"/>
      <c r="E34" s="140"/>
      <c r="F34" s="140"/>
      <c r="G34" s="140"/>
      <c r="H34" s="141"/>
    </row>
    <row r="35" spans="1:8" ht="15.75" x14ac:dyDescent="0.2">
      <c r="A35" s="139" t="s">
        <v>119</v>
      </c>
      <c r="B35" s="140"/>
      <c r="C35" s="140"/>
      <c r="D35" s="140"/>
      <c r="E35" s="140"/>
      <c r="F35" s="140"/>
      <c r="G35" s="140"/>
      <c r="H35" s="141"/>
    </row>
    <row r="36" spans="1:8" x14ac:dyDescent="0.2">
      <c r="A36" s="139" t="s">
        <v>104</v>
      </c>
      <c r="B36" s="140"/>
      <c r="C36" s="140"/>
      <c r="D36" s="140"/>
      <c r="E36" s="140"/>
      <c r="F36" s="140"/>
      <c r="G36" s="140"/>
      <c r="H36" s="141"/>
    </row>
    <row r="37" spans="1:8" x14ac:dyDescent="0.2">
      <c r="A37" s="139" t="s">
        <v>105</v>
      </c>
      <c r="B37" s="140"/>
      <c r="C37" s="140"/>
      <c r="D37" s="140"/>
      <c r="E37" s="140"/>
      <c r="F37" s="140"/>
      <c r="G37" s="140"/>
      <c r="H37" s="141"/>
    </row>
    <row r="38" spans="1:8" x14ac:dyDescent="0.2">
      <c r="A38" s="142"/>
      <c r="B38" s="143"/>
      <c r="C38" s="143"/>
      <c r="D38" s="143"/>
      <c r="E38" s="143"/>
      <c r="F38" s="143"/>
      <c r="G38" s="143"/>
      <c r="H38" s="144"/>
    </row>
  </sheetData>
  <mergeCells count="18">
    <mergeCell ref="A37:H37"/>
    <mergeCell ref="A38:H38"/>
    <mergeCell ref="H9:H10"/>
    <mergeCell ref="A32:H32"/>
    <mergeCell ref="A33:H33"/>
    <mergeCell ref="A34:H34"/>
    <mergeCell ref="A35:H35"/>
    <mergeCell ref="A36:H36"/>
    <mergeCell ref="D1:H1"/>
    <mergeCell ref="D2:H2"/>
    <mergeCell ref="A8:H8"/>
    <mergeCell ref="A9:A10"/>
    <mergeCell ref="B9:B10"/>
    <mergeCell ref="C9:C10"/>
    <mergeCell ref="D9:D10"/>
    <mergeCell ref="E9:E10"/>
    <mergeCell ref="F9:F10"/>
    <mergeCell ref="G9:G10"/>
  </mergeCells>
  <pageMargins left="0.59055118110236227" right="0.59055118110236227" top="0.78740157480314965" bottom="0.78740157480314965" header="0.23622047244094491" footer="0"/>
  <pageSetup paperSize="9" scale="57" fitToHeight="0" orientation="portrait" r:id="rId1"/>
  <headerFooter alignWithMargins="0">
    <oddHeader xml:space="preserve">&amp;R&amp;"Arial,Normal"&amp;8Pág.: &amp;P / 2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8" baseType="lpstr">
      <vt:lpstr>MEMÓRIA DE CÁLCULO solo cimento</vt:lpstr>
      <vt:lpstr>PLANILHA ORÇAMENT. solo cimento</vt:lpstr>
      <vt:lpstr>'MEMÓRIA DE CÁLCULO solo cimento'!Area_de_impressao</vt:lpstr>
      <vt:lpstr>'PLANILHA ORÇAMENT. solo cimento'!Area_de_impressao</vt:lpstr>
      <vt:lpstr>'PLANILHA ORÇAMENT. solo cimento'!Área_impressão_IM</vt:lpstr>
      <vt:lpstr>'MEMÓRIA DE CÁLCULO solo cimento'!Titulos_de_impressao</vt:lpstr>
      <vt:lpstr>'PLANILHA ORÇAMENT. solo cimento'!Titulos_de_impressao</vt:lpstr>
      <vt:lpstr>'PLANILHA ORÇAMENT. solo cimento'!Títulos_impressão_IM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Cia. Siderúrgica Nacional</dc:creator>
  <cp:lastModifiedBy>PMP46</cp:lastModifiedBy>
  <cp:lastPrinted>2022-07-18T17:04:36Z</cp:lastPrinted>
  <dcterms:created xsi:type="dcterms:W3CDTF">1997-11-21T18:14:06Z</dcterms:created>
  <dcterms:modified xsi:type="dcterms:W3CDTF">2022-09-01T18:33:31Z</dcterms:modified>
</cp:coreProperties>
</file>